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附件1" sheetId="1" r:id="rId1"/>
    <sheet name="附件2" sheetId="3" r:id="rId2"/>
  </sheets>
  <definedNames>
    <definedName name="_xlnm._FilterDatabase" localSheetId="0" hidden="1">附件1!$A$5:$V$59</definedName>
  </definedNames>
  <calcPr calcId="144525"/>
</workbook>
</file>

<file path=xl/calcChain.xml><?xml version="1.0" encoding="utf-8"?>
<calcChain xmlns="http://schemas.openxmlformats.org/spreadsheetml/2006/main">
  <c r="T17" i="3" l="1"/>
  <c r="Q17" i="3"/>
  <c r="I17" i="3"/>
  <c r="B17" i="3"/>
  <c r="T16" i="3"/>
  <c r="Q16" i="3"/>
  <c r="I16" i="3"/>
  <c r="B16" i="3"/>
  <c r="T15" i="3"/>
  <c r="Q15" i="3"/>
  <c r="I15" i="3"/>
  <c r="B15" i="3"/>
  <c r="T14" i="3"/>
  <c r="Q14" i="3"/>
  <c r="I14" i="3"/>
  <c r="B14" i="3"/>
  <c r="T13" i="3"/>
  <c r="Q13" i="3"/>
  <c r="I13" i="3"/>
  <c r="B13" i="3"/>
  <c r="T12" i="3"/>
  <c r="S12" i="3"/>
  <c r="R12" i="3"/>
  <c r="Q12" i="3"/>
  <c r="I12" i="3"/>
  <c r="E12" i="3"/>
  <c r="B12" i="3"/>
  <c r="T11" i="3"/>
  <c r="Q11" i="3"/>
  <c r="I11" i="3"/>
  <c r="B11" i="3"/>
  <c r="T10" i="3"/>
  <c r="Q10" i="3"/>
  <c r="I10" i="3"/>
  <c r="B10" i="3"/>
  <c r="T9" i="3"/>
  <c r="Q9" i="3"/>
  <c r="I9" i="3"/>
  <c r="B9" i="3"/>
  <c r="T8" i="3"/>
  <c r="Q8" i="3"/>
  <c r="I8" i="3"/>
  <c r="B8" i="3"/>
  <c r="T7" i="3"/>
  <c r="Q7" i="3"/>
  <c r="I7" i="3"/>
  <c r="B7" i="3"/>
  <c r="T6" i="3"/>
  <c r="Q6" i="3"/>
  <c r="I6" i="3"/>
  <c r="B6" i="3"/>
  <c r="T5" i="3"/>
  <c r="Q5" i="3"/>
  <c r="I5" i="3"/>
  <c r="F5" i="3"/>
  <c r="E5" i="3"/>
  <c r="D5" i="3"/>
  <c r="C5" i="3"/>
  <c r="B5" i="3"/>
  <c r="T58" i="1"/>
  <c r="S58" i="1"/>
  <c r="R58" i="1"/>
  <c r="Q58" i="1"/>
  <c r="P58" i="1"/>
  <c r="L58" i="1"/>
  <c r="K58" i="1"/>
  <c r="T57" i="1"/>
  <c r="P57" i="1"/>
  <c r="L57" i="1"/>
  <c r="K57" i="1"/>
  <c r="T56" i="1"/>
  <c r="P56" i="1"/>
  <c r="T55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S39" i="1"/>
  <c r="P39" i="1"/>
  <c r="S38" i="1"/>
  <c r="P38" i="1"/>
  <c r="P37" i="1"/>
  <c r="P36" i="1"/>
  <c r="P35" i="1"/>
  <c r="P34" i="1"/>
  <c r="P33" i="1"/>
  <c r="S32" i="1"/>
  <c r="P32" i="1"/>
  <c r="S31" i="1"/>
  <c r="P31" i="1"/>
  <c r="P30" i="1"/>
  <c r="P29" i="1"/>
  <c r="P28" i="1"/>
  <c r="S27" i="1"/>
  <c r="P27" i="1"/>
  <c r="P26" i="1"/>
  <c r="P25" i="1"/>
  <c r="R24" i="1"/>
  <c r="P24" i="1"/>
  <c r="P23" i="1"/>
  <c r="P22" i="1"/>
  <c r="P21" i="1"/>
  <c r="P20" i="1"/>
  <c r="P19" i="1"/>
  <c r="P18" i="1"/>
  <c r="P17" i="1"/>
  <c r="S16" i="1"/>
  <c r="P16" i="1"/>
  <c r="P15" i="1"/>
  <c r="P14" i="1"/>
  <c r="R13" i="1"/>
  <c r="P13" i="1"/>
  <c r="P12" i="1"/>
  <c r="R11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<sst xmlns="http://schemas.openxmlformats.org/spreadsheetml/2006/main" count="434" uniqueCount="150">
  <si>
    <t>附件</t>
  </si>
  <si>
    <t>驻马店市2021年财政衔接推进乡村振兴项目资金进度情况明细表</t>
  </si>
  <si>
    <t>填报单位：</t>
  </si>
  <si>
    <t>省辖市</t>
  </si>
  <si>
    <t>县（市、区）</t>
  </si>
  <si>
    <t xml:space="preserve">项目性质
</t>
  </si>
  <si>
    <t>项目类型</t>
  </si>
  <si>
    <t>责任单位</t>
  </si>
  <si>
    <t>非贫困村标识（1/0）</t>
  </si>
  <si>
    <t>乡村振兴规划项目标识（1/0）</t>
  </si>
  <si>
    <t>是否搬迁后续扶持项目（1/0）</t>
  </si>
  <si>
    <t>灾后重建项目标识（1/0）</t>
  </si>
  <si>
    <t>项目名称</t>
  </si>
  <si>
    <t>投资规模</t>
  </si>
  <si>
    <t>项目批复时间</t>
  </si>
  <si>
    <t>开工时间</t>
  </si>
  <si>
    <t>竣工时间</t>
  </si>
  <si>
    <t>衔接资金拨付情况</t>
  </si>
  <si>
    <t>总投资规模</t>
  </si>
  <si>
    <t>其中：衔接资金</t>
  </si>
  <si>
    <t>合计</t>
  </si>
  <si>
    <t>中央资金</t>
  </si>
  <si>
    <t>省级资金</t>
  </si>
  <si>
    <t>市级资金</t>
  </si>
  <si>
    <t>县级资金</t>
  </si>
  <si>
    <t>是否列21305科目</t>
  </si>
  <si>
    <t>列支科目（款级）</t>
  </si>
  <si>
    <t>驻马店市</t>
  </si>
  <si>
    <t>遂平县</t>
  </si>
  <si>
    <t>基础设施</t>
  </si>
  <si>
    <t>农村道路</t>
  </si>
  <si>
    <t>乡村振兴局</t>
  </si>
  <si>
    <t>2021年遂平县阳丰镇朱屯村道路建设项目</t>
  </si>
  <si>
    <t>是</t>
  </si>
  <si>
    <t>2021年遂平县阳丰镇阳丰村道路建设项目</t>
  </si>
  <si>
    <t>2021年遂平县花庄镇花庄村道路建设项目</t>
  </si>
  <si>
    <t>2021年遂平县嵖岈山风景区段山口村道路建设项目</t>
  </si>
  <si>
    <t>2021年遂平县嵖岈山风景区潘赵村道路建设项目</t>
  </si>
  <si>
    <t>产业发展</t>
  </si>
  <si>
    <t>加工流通业</t>
  </si>
  <si>
    <t>2021年遂平县阳丰镇葡萄种植产业配套（冷库）建设项目</t>
  </si>
  <si>
    <t>雨露计划培训</t>
  </si>
  <si>
    <t>2021年遂平县上半年短期技能培训项目</t>
  </si>
  <si>
    <t>2021年遂平县下半年短期技能培训项目</t>
  </si>
  <si>
    <t>2021年遂平县职业教育补助项目（春季）</t>
  </si>
  <si>
    <t>小额信贷贴息</t>
  </si>
  <si>
    <t>县金融局</t>
  </si>
  <si>
    <t>2021年遂平县金融扶贫贷款贴息项目</t>
  </si>
  <si>
    <t>2021年遂平县常庄镇蔬菜种植产业配套（冷库）建设项目</t>
  </si>
  <si>
    <t>遂平县交通局</t>
  </si>
  <si>
    <t>2021年遂平县车站街道办事处三官庙村道路建设项目</t>
  </si>
  <si>
    <t>2021年遂平县灈阳办事处高集村道路建设项目</t>
  </si>
  <si>
    <t>2021年遂平县花庄镇古泉山村道路建设项目</t>
  </si>
  <si>
    <t>2021年遂平县文城乡王来宾村道路建设项目</t>
  </si>
  <si>
    <t>2021年遂平县沈寨镇神沟庙村道路建设项目</t>
  </si>
  <si>
    <t>2021年遂平县和兴镇大牛村道路建设项目</t>
  </si>
  <si>
    <t>2021年遂平县沈寨镇和店村道路建设项目</t>
  </si>
  <si>
    <t>就业项目</t>
  </si>
  <si>
    <t>公益岗位补助</t>
  </si>
  <si>
    <t>人社局</t>
  </si>
  <si>
    <t>2021年遂平县公益性岗位劳务费项目</t>
  </si>
  <si>
    <t>2021年遂平县职业教育补助项目（秋季）</t>
  </si>
  <si>
    <t>水电路网等农业生产配套设施</t>
  </si>
  <si>
    <t>2021年遂平县阳丰镇葡萄种植园产业路建设项目</t>
  </si>
  <si>
    <t>2021年遂平县文城乡食用菌种植产业配套（冷库）建设项目</t>
  </si>
  <si>
    <t>2021年遂平县常庄镇大兴村道路建设项目</t>
  </si>
  <si>
    <t>其他基础设施</t>
  </si>
  <si>
    <t>2021年遂平县常庄镇大兴村坑塘改造项目</t>
  </si>
  <si>
    <t>2021年遂平县常庄镇高标准良田产业路、排水沟整修项目</t>
  </si>
  <si>
    <t>2021年遂平县和兴镇蔬菜种植产业配套（冷库）建设项目</t>
  </si>
  <si>
    <t>2021年遂平县褚堂街道马铃薯种植产业配套（冷库）建设项目</t>
  </si>
  <si>
    <t>种植业</t>
  </si>
  <si>
    <t>2021年遂平县花庄镇食用菌产业园建设项目</t>
  </si>
  <si>
    <t>文城乡</t>
  </si>
  <si>
    <t>2021年遂平县文城乡前湖村中湖组道路建设项目</t>
  </si>
  <si>
    <t>阳丰镇</t>
  </si>
  <si>
    <t>2021年遂平县阳丰镇朱屯村彩叶苗木种植项目</t>
  </si>
  <si>
    <t>2021年遂平县阳丰镇刘楼村高科技葡萄种植项目</t>
  </si>
  <si>
    <t>2021年遂平县阳丰镇肖庄村高科技葡萄种植项目</t>
  </si>
  <si>
    <t>常庄镇</t>
  </si>
  <si>
    <t>2021年遂平县常庄镇任庄村坑塘整治工程项目</t>
  </si>
  <si>
    <t>褚堂街道</t>
  </si>
  <si>
    <t>2021年遂平县褚堂街道沟南刘村蔬菜大棚建设项目</t>
  </si>
  <si>
    <t>2021年遂平县褚堂街道于楼社区道路建设项目</t>
  </si>
  <si>
    <t>嵖岈山镇</t>
  </si>
  <si>
    <t>2021年遂平县嵖岈山镇杨店村粮食及中草药种植项目</t>
  </si>
  <si>
    <t>2021年遂平县嵖岈山镇周楼村蔬菜种植项目</t>
  </si>
  <si>
    <t>花庄镇</t>
  </si>
  <si>
    <t>2021年遂平县花庄镇赵庄村组道路建设项目</t>
  </si>
  <si>
    <t>养殖业</t>
  </si>
  <si>
    <t>2021年遂平县花庄镇五车牛村养殖项目</t>
  </si>
  <si>
    <t>2021年遂平县花庄镇古泉山村养殖项目</t>
  </si>
  <si>
    <t>和兴镇</t>
  </si>
  <si>
    <t>2021年遂平县和兴镇刘桥村蔬菜产业提升项目</t>
  </si>
  <si>
    <t>2021年遂平县和兴镇后楼村道路建设工程项目</t>
  </si>
  <si>
    <t>2021年遂平县和兴镇刘店村道路建设改善项目</t>
  </si>
  <si>
    <t>2021年遂平县和兴镇大牛村道路建设改善项目</t>
  </si>
  <si>
    <t>2021年遂平县常庄镇杜赵村主干路升级工程项目</t>
  </si>
  <si>
    <t>玉山镇</t>
  </si>
  <si>
    <t>2021年遂平县玉山镇悦庄村道路建设项目</t>
  </si>
  <si>
    <t>2021年遂平县玉山镇吴庄村道路建设项目</t>
  </si>
  <si>
    <t>其他</t>
  </si>
  <si>
    <t>县农业农村局</t>
  </si>
  <si>
    <t>2020年遂平县带动脱贫先进农业经营主体先进单位奖励补助项目</t>
  </si>
  <si>
    <t>风险补偿</t>
  </si>
  <si>
    <t>2021年遂平县金融扶贫风险担保金项目</t>
  </si>
  <si>
    <t>县交通局</t>
  </si>
  <si>
    <t>2021年遂平县农村道路（畅返不畅）建设项目</t>
  </si>
  <si>
    <t>2021年遂平县阳丰镇刘楼村四美乡村建设提升改造项目</t>
  </si>
  <si>
    <t>2021年遂平县农村户厕改造项目</t>
  </si>
  <si>
    <t>备注：
1.本表仅填列已经对接资金的项目进度情况和资金拨付情况。已对接资金的项目，无论是否开工或拨付资金均需填报。
2.I列项目名称填写项目批复文件对应的完整名称,同时应与项目库名称保持一致，并符合项目库名称命名规则。
3.J列总投资规模为项目实施方案中确定的总投资，包括财政专项扶贫资金和其他资金。
4.L列项目批复时间为项目对接资金计划的批复时间。
5.M列开工时间和N列竣工时间采取简单时间格式填写，如“2021/3/12”，若未开工或未竣工，直接填写“未开工”或“未竣工”。
6.C列项目性质和D列项目类型从下拉列表中选择。E.F.G.H列符合情况填1，不符合情况填0或不填。</t>
  </si>
  <si>
    <t>附件2</t>
  </si>
  <si>
    <t>驻马店市2021年财政衔接推进乡村振兴项目实施和资金支出进度统计表</t>
  </si>
  <si>
    <t>行政区划</t>
  </si>
  <si>
    <t>预算安排衔接资金总规模( 万元 )</t>
  </si>
  <si>
    <t>项目资金对接情况</t>
  </si>
  <si>
    <t>项目招投标情况（个）</t>
  </si>
  <si>
    <t>项目实施情况（个）</t>
  </si>
  <si>
    <t>衔接资金支出情况</t>
  </si>
  <si>
    <t>中央</t>
  </si>
  <si>
    <t>省级</t>
  </si>
  <si>
    <t>市级</t>
  </si>
  <si>
    <t>县级</t>
  </si>
  <si>
    <t>对接项目（个）</t>
  </si>
  <si>
    <t>对接资金(万元)</t>
  </si>
  <si>
    <t>资金对接率(%)</t>
  </si>
  <si>
    <t>应招标</t>
  </si>
  <si>
    <t>正在招标</t>
  </si>
  <si>
    <t>已招标</t>
  </si>
  <si>
    <t>未招标</t>
  </si>
  <si>
    <t>未开工</t>
  </si>
  <si>
    <t>已开工未竣工</t>
  </si>
  <si>
    <t>已竣工</t>
  </si>
  <si>
    <t>项目竣工率（%）</t>
  </si>
  <si>
    <t>应拨付金额    （万元）</t>
  </si>
  <si>
    <t>已拨付金额（万元）</t>
  </si>
  <si>
    <t>资金拨付率（%）</t>
  </si>
  <si>
    <t>全市合计</t>
  </si>
  <si>
    <t>驿城区</t>
  </si>
  <si>
    <t>汝南县</t>
  </si>
  <si>
    <t>新蔡县</t>
  </si>
  <si>
    <t>确山县</t>
  </si>
  <si>
    <t>正阳县</t>
  </si>
  <si>
    <t>泌阳县</t>
  </si>
  <si>
    <t>西平县</t>
  </si>
  <si>
    <t>平舆县</t>
  </si>
  <si>
    <t>上蔡县</t>
  </si>
  <si>
    <t>高新区</t>
  </si>
  <si>
    <t>示范区</t>
  </si>
  <si>
    <t xml:space="preserve">   备注：
1.县级衔接资金规模按预算实际安排数填报；
2.“项目招标投标情况”只填报需要招投标的项目，不需招标的项目不填报；
3.“应拨付金额”为按照相关项目资金管理要求具备拨付条件应拨付金额；
4.本表只需填数，不得擅自变动格式；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</si>
</sst>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8" formatCode="0.00_);[Red]\(0.00\)"/>
    <numFmt numFmtId="180" formatCode="0_);[Red]\(0\)"/>
    <numFmt numFmtId="181" formatCode="0_ "/>
    <numFmt numFmtId="182" formatCode="yyyy/m/d;@"/>
    <numFmt numFmtId="183" formatCode="0.00000_ "/>
  </numFmts>
  <fonts count="24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0"/>
      <color rgb="FF000000"/>
      <name val="宋体"/>
      <family val="3"/>
      <charset val="134"/>
    </font>
    <font>
      <sz val="10"/>
      <color rgb="FF000000"/>
      <name val="等线"/>
      <charset val="134"/>
    </font>
    <font>
      <sz val="11"/>
      <color rgb="FF000000"/>
      <name val="宋体"/>
      <family val="3"/>
      <charset val="134"/>
    </font>
    <font>
      <sz val="11"/>
      <color rgb="FF000000"/>
      <name val="黑体"/>
      <family val="3"/>
      <charset val="134"/>
    </font>
    <font>
      <sz val="22"/>
      <color rgb="FF000000"/>
      <name val="方正小标宋_GBK"/>
      <charset val="134"/>
    </font>
    <font>
      <sz val="20"/>
      <color rgb="FF000000"/>
      <name val="方正小标宋_GBK"/>
      <charset val="134"/>
    </font>
    <font>
      <b/>
      <sz val="10"/>
      <name val="等线"/>
      <charset val="134"/>
    </font>
    <font>
      <b/>
      <sz val="10"/>
      <color rgb="FF000000"/>
      <name val="等线"/>
      <charset val="134"/>
    </font>
    <font>
      <sz val="16"/>
      <name val="宋体"/>
      <family val="3"/>
      <charset val="134"/>
    </font>
    <font>
      <sz val="16"/>
      <name val="黑体"/>
      <family val="3"/>
      <charset val="134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方正小标宋_GBK"/>
      <charset val="134"/>
    </font>
    <font>
      <sz val="16"/>
      <name val="仿宋_GB2312"/>
      <family val="3"/>
      <charset val="134"/>
    </font>
    <font>
      <sz val="11"/>
      <name val="宋体"/>
      <family val="3"/>
      <charset val="134"/>
    </font>
    <font>
      <sz val="22"/>
      <name val="宋体"/>
      <family val="3"/>
      <charset val="134"/>
    </font>
    <font>
      <sz val="18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NumberFormat="1" applyFont="1" applyFill="1" applyAlignment="1"/>
    <xf numFmtId="0" fontId="3" fillId="2" borderId="0" xfId="0" applyNumberFormat="1" applyFont="1" applyFill="1" applyAlignment="1"/>
    <xf numFmtId="0" fontId="4" fillId="0" borderId="0" xfId="0" applyFont="1" applyFill="1" applyBorder="1" applyAlignment="1"/>
    <xf numFmtId="17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18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/>
    <xf numFmtId="10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176" fontId="9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/>
    <xf numFmtId="0" fontId="12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2" fillId="3" borderId="1" xfId="0" applyNumberFormat="1" applyFont="1" applyFill="1" applyBorder="1" applyAlignment="1">
      <alignment vertical="center"/>
    </xf>
    <xf numFmtId="14" fontId="12" fillId="3" borderId="1" xfId="0" applyNumberFormat="1" applyFont="1" applyFill="1" applyBorder="1" applyAlignment="1">
      <alignment vertical="center"/>
    </xf>
    <xf numFmtId="14" fontId="12" fillId="3" borderId="1" xfId="0" applyNumberFormat="1" applyFont="1" applyFill="1" applyBorder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14" fontId="10" fillId="3" borderId="0" xfId="0" applyNumberFormat="1" applyFont="1" applyFill="1" applyAlignment="1"/>
    <xf numFmtId="14" fontId="10" fillId="3" borderId="0" xfId="0" applyNumberFormat="1" applyFont="1" applyFill="1" applyAlignment="1">
      <alignment horizontal="center"/>
    </xf>
    <xf numFmtId="176" fontId="10" fillId="3" borderId="0" xfId="0" applyNumberFormat="1" applyFont="1" applyFill="1" applyAlignment="1">
      <alignment horizontal="center"/>
    </xf>
    <xf numFmtId="176" fontId="10" fillId="3" borderId="0" xfId="0" applyNumberFormat="1" applyFont="1" applyFill="1" applyAlignment="1"/>
    <xf numFmtId="0" fontId="16" fillId="3" borderId="0" xfId="0" applyFont="1" applyFill="1" applyAlignment="1"/>
    <xf numFmtId="0" fontId="14" fillId="3" borderId="0" xfId="0" applyFont="1" applyFill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82" fontId="12" fillId="3" borderId="1" xfId="0" applyNumberFormat="1" applyFont="1" applyFill="1" applyBorder="1" applyAlignment="1">
      <alignment vertical="center"/>
    </xf>
    <xf numFmtId="182" fontId="12" fillId="3" borderId="1" xfId="0" applyNumberFormat="1" applyFont="1" applyFill="1" applyBorder="1">
      <alignment vertical="center"/>
    </xf>
    <xf numFmtId="0" fontId="15" fillId="3" borderId="1" xfId="0" applyFont="1" applyFill="1" applyBorder="1" applyAlignment="1">
      <alignment horizontal="justify" vertical="center"/>
    </xf>
    <xf numFmtId="176" fontId="12" fillId="3" borderId="0" xfId="0" applyNumberFormat="1" applyFont="1" applyFill="1" applyAlignment="1">
      <alignment vertical="center"/>
    </xf>
    <xf numFmtId="0" fontId="13" fillId="3" borderId="1" xfId="0" applyFont="1" applyFill="1" applyBorder="1">
      <alignment vertical="center"/>
    </xf>
    <xf numFmtId="0" fontId="12" fillId="3" borderId="0" xfId="0" applyFont="1" applyFill="1" applyAlignment="1">
      <alignment horizontal="left" vertical="center" wrapText="1"/>
    </xf>
    <xf numFmtId="176" fontId="12" fillId="3" borderId="0" xfId="0" applyNumberFormat="1" applyFont="1" applyFill="1" applyAlignment="1">
      <alignment horizontal="left" vertical="center" wrapText="1"/>
    </xf>
    <xf numFmtId="0" fontId="20" fillId="3" borderId="0" xfId="0" applyFont="1" applyFill="1" applyBorder="1" applyAlignment="1"/>
    <xf numFmtId="0" fontId="20" fillId="3" borderId="0" xfId="0" applyFont="1" applyFill="1" applyAlignment="1"/>
    <xf numFmtId="0" fontId="12" fillId="3" borderId="0" xfId="0" applyFont="1" applyFill="1" applyAlignment="1">
      <alignment horizontal="left" vertical="center"/>
    </xf>
    <xf numFmtId="14" fontId="12" fillId="3" borderId="0" xfId="0" applyNumberFormat="1" applyFont="1" applyFill="1" applyAlignment="1">
      <alignment vertical="center"/>
    </xf>
    <xf numFmtId="183" fontId="12" fillId="3" borderId="0" xfId="0" applyNumberFormat="1" applyFont="1" applyFill="1" applyAlignment="1">
      <alignment vertical="center"/>
    </xf>
    <xf numFmtId="0" fontId="13" fillId="3" borderId="0" xfId="0" applyFont="1" applyFill="1">
      <alignment vertical="center"/>
    </xf>
    <xf numFmtId="10" fontId="12" fillId="3" borderId="0" xfId="0" applyNumberFormat="1" applyFont="1" applyFill="1" applyAlignment="1">
      <alignment vertical="center"/>
    </xf>
    <xf numFmtId="176" fontId="21" fillId="3" borderId="0" xfId="0" applyNumberFormat="1" applyFont="1" applyFill="1" applyAlignment="1">
      <alignment vertical="center"/>
    </xf>
    <xf numFmtId="176" fontId="22" fillId="3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topLeftCell="A4" zoomScale="70" zoomScaleNormal="70" workbookViewId="0">
      <pane ySplit="2" topLeftCell="A6" activePane="bottomLeft" state="frozen"/>
      <selection pane="bottomLeft" activeCell="I18" sqref="I18"/>
    </sheetView>
  </sheetViews>
  <sheetFormatPr defaultColWidth="9" defaultRowHeight="20.25"/>
  <cols>
    <col min="1" max="2" width="9" style="37"/>
    <col min="3" max="3" width="18.5" style="37" customWidth="1"/>
    <col min="4" max="5" width="21.625" style="37" customWidth="1"/>
    <col min="6" max="6" width="8" style="37" customWidth="1"/>
    <col min="7" max="7" width="10.125" style="37" customWidth="1"/>
    <col min="8" max="8" width="8.625" style="37" customWidth="1"/>
    <col min="9" max="9" width="12" style="37" customWidth="1"/>
    <col min="10" max="10" width="71.75" style="37" customWidth="1"/>
    <col min="11" max="11" width="18.25" style="37" customWidth="1"/>
    <col min="12" max="12" width="18.625" style="37" customWidth="1"/>
    <col min="13" max="14" width="22.5" style="70" customWidth="1"/>
    <col min="15" max="15" width="22.5" style="37" customWidth="1"/>
    <col min="16" max="16" width="18.25" style="63" customWidth="1"/>
    <col min="17" max="17" width="15" style="63" customWidth="1"/>
    <col min="18" max="18" width="18.625" style="63" customWidth="1"/>
    <col min="19" max="19" width="22.5" style="63" customWidth="1"/>
    <col min="20" max="20" width="18.625" style="63" customWidth="1"/>
    <col min="21" max="21" width="10.125" style="72" customWidth="1"/>
    <col min="22" max="22" width="16.625" style="72" customWidth="1"/>
    <col min="23" max="23" width="13" style="37" customWidth="1"/>
    <col min="24" max="16384" width="9" style="37"/>
  </cols>
  <sheetData>
    <row r="1" spans="1:23" s="39" customFormat="1" ht="24.95" customHeight="1">
      <c r="A1" s="38" t="s">
        <v>0</v>
      </c>
      <c r="M1" s="40"/>
      <c r="N1" s="41"/>
      <c r="O1" s="41"/>
      <c r="P1" s="42"/>
      <c r="Q1" s="43"/>
      <c r="R1" s="43"/>
      <c r="S1" s="43"/>
      <c r="T1" s="43"/>
      <c r="U1" s="44"/>
      <c r="V1" s="44"/>
    </row>
    <row r="2" spans="1:23" s="39" customFormat="1" ht="40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  <c r="U2" s="47"/>
      <c r="V2" s="47"/>
    </row>
    <row r="3" spans="1:23" s="39" customFormat="1" ht="26.25" customHeight="1">
      <c r="A3" s="39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1"/>
      <c r="N3" s="41"/>
      <c r="O3" s="41"/>
      <c r="P3" s="42"/>
      <c r="Q3" s="42"/>
      <c r="R3" s="42"/>
      <c r="S3" s="42"/>
      <c r="T3" s="42"/>
      <c r="U3" s="49"/>
      <c r="V3" s="44"/>
    </row>
    <row r="4" spans="1:23" s="54" customFormat="1" ht="46.5" customHeight="1">
      <c r="A4" s="50" t="s">
        <v>3</v>
      </c>
      <c r="B4" s="50" t="s">
        <v>4</v>
      </c>
      <c r="C4" s="50" t="s">
        <v>5</v>
      </c>
      <c r="D4" s="50" t="s">
        <v>6</v>
      </c>
      <c r="E4" s="51" t="s">
        <v>7</v>
      </c>
      <c r="F4" s="50" t="s">
        <v>8</v>
      </c>
      <c r="G4" s="50" t="s">
        <v>9</v>
      </c>
      <c r="H4" s="50" t="s">
        <v>10</v>
      </c>
      <c r="I4" s="50" t="s">
        <v>11</v>
      </c>
      <c r="J4" s="50" t="s">
        <v>12</v>
      </c>
      <c r="K4" s="50" t="s">
        <v>13</v>
      </c>
      <c r="L4" s="50"/>
      <c r="M4" s="52" t="s">
        <v>14</v>
      </c>
      <c r="N4" s="52" t="s">
        <v>15</v>
      </c>
      <c r="O4" s="52" t="s">
        <v>16</v>
      </c>
      <c r="P4" s="53" t="s">
        <v>17</v>
      </c>
      <c r="Q4" s="53"/>
      <c r="R4" s="53"/>
      <c r="S4" s="53"/>
      <c r="T4" s="53"/>
      <c r="U4" s="35"/>
      <c r="V4" s="36"/>
    </row>
    <row r="5" spans="1:23" s="54" customFormat="1" ht="39.75" customHeight="1">
      <c r="A5" s="50"/>
      <c r="B5" s="50"/>
      <c r="C5" s="50"/>
      <c r="D5" s="50"/>
      <c r="E5" s="55"/>
      <c r="F5" s="50"/>
      <c r="G5" s="50"/>
      <c r="H5" s="50"/>
      <c r="I5" s="50"/>
      <c r="J5" s="50"/>
      <c r="K5" s="56" t="s">
        <v>18</v>
      </c>
      <c r="L5" s="56" t="s">
        <v>19</v>
      </c>
      <c r="M5" s="52"/>
      <c r="N5" s="52"/>
      <c r="O5" s="52"/>
      <c r="P5" s="57" t="s">
        <v>20</v>
      </c>
      <c r="Q5" s="57" t="s">
        <v>21</v>
      </c>
      <c r="R5" s="57" t="s">
        <v>22</v>
      </c>
      <c r="S5" s="57" t="s">
        <v>23</v>
      </c>
      <c r="T5" s="57" t="s">
        <v>24</v>
      </c>
      <c r="U5" s="58" t="s">
        <v>25</v>
      </c>
      <c r="V5" s="57" t="s">
        <v>26</v>
      </c>
      <c r="W5" s="57"/>
    </row>
    <row r="6" spans="1:23" s="37" customFormat="1" ht="27.95" customHeight="1">
      <c r="A6" s="25" t="s">
        <v>27</v>
      </c>
      <c r="B6" s="25" t="s">
        <v>28</v>
      </c>
      <c r="C6" s="25" t="s">
        <v>29</v>
      </c>
      <c r="D6" s="25" t="s">
        <v>30</v>
      </c>
      <c r="E6" s="25" t="s">
        <v>31</v>
      </c>
      <c r="F6" s="25">
        <v>1</v>
      </c>
      <c r="G6" s="25">
        <v>1</v>
      </c>
      <c r="H6" s="25">
        <v>0</v>
      </c>
      <c r="I6" s="25">
        <v>0</v>
      </c>
      <c r="J6" s="25" t="s">
        <v>32</v>
      </c>
      <c r="K6" s="25">
        <v>63.5</v>
      </c>
      <c r="L6" s="25">
        <v>63.5</v>
      </c>
      <c r="M6" s="35">
        <v>44337</v>
      </c>
      <c r="N6" s="35">
        <v>44450</v>
      </c>
      <c r="O6" s="36">
        <v>44462</v>
      </c>
      <c r="P6" s="34">
        <f>Q6+R6+S6+T6</f>
        <v>59.895175555555603</v>
      </c>
      <c r="Q6" s="34"/>
      <c r="R6" s="34">
        <v>59.895175555555603</v>
      </c>
      <c r="S6" s="34"/>
      <c r="T6" s="34"/>
      <c r="U6" s="35" t="s">
        <v>33</v>
      </c>
      <c r="V6" s="36"/>
    </row>
    <row r="7" spans="1:23" s="37" customFormat="1" ht="27.95" customHeight="1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  <c r="F7" s="25">
        <v>0</v>
      </c>
      <c r="G7" s="25">
        <v>1</v>
      </c>
      <c r="H7" s="25">
        <v>0</v>
      </c>
      <c r="I7" s="25">
        <v>0</v>
      </c>
      <c r="J7" s="25" t="s">
        <v>34</v>
      </c>
      <c r="K7" s="25">
        <v>108.3</v>
      </c>
      <c r="L7" s="25">
        <v>108.3</v>
      </c>
      <c r="M7" s="35">
        <v>44337</v>
      </c>
      <c r="N7" s="35">
        <v>44450</v>
      </c>
      <c r="O7" s="36">
        <v>44462</v>
      </c>
      <c r="P7" s="34">
        <f t="shared" ref="P7:P24" si="0">Q7+R7+S7+T7</f>
        <v>102.151929333333</v>
      </c>
      <c r="Q7" s="34"/>
      <c r="R7" s="34">
        <v>102.151929333333</v>
      </c>
      <c r="S7" s="34"/>
      <c r="T7" s="34"/>
      <c r="U7" s="35" t="s">
        <v>33</v>
      </c>
      <c r="V7" s="36"/>
    </row>
    <row r="8" spans="1:23" s="37" customFormat="1" ht="27.95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31</v>
      </c>
      <c r="F8" s="25">
        <v>1</v>
      </c>
      <c r="G8" s="25">
        <v>1</v>
      </c>
      <c r="H8" s="25">
        <v>0</v>
      </c>
      <c r="I8" s="25">
        <v>0</v>
      </c>
      <c r="J8" s="25" t="s">
        <v>35</v>
      </c>
      <c r="K8" s="25">
        <v>130.19999999999999</v>
      </c>
      <c r="L8" s="25">
        <v>130.19999999999999</v>
      </c>
      <c r="M8" s="35">
        <v>44337</v>
      </c>
      <c r="N8" s="35">
        <v>44450</v>
      </c>
      <c r="O8" s="36">
        <v>44462</v>
      </c>
      <c r="P8" s="34">
        <f t="shared" si="0"/>
        <v>122.808690666667</v>
      </c>
      <c r="Q8" s="34"/>
      <c r="R8" s="34">
        <v>122.808690666667</v>
      </c>
      <c r="S8" s="34"/>
      <c r="T8" s="34"/>
      <c r="U8" s="35" t="s">
        <v>33</v>
      </c>
      <c r="V8" s="36"/>
    </row>
    <row r="9" spans="1:23" s="37" customFormat="1" ht="27.95" customHeight="1">
      <c r="A9" s="25" t="s">
        <v>27</v>
      </c>
      <c r="B9" s="25" t="s">
        <v>28</v>
      </c>
      <c r="C9" s="25" t="s">
        <v>29</v>
      </c>
      <c r="D9" s="25" t="s">
        <v>30</v>
      </c>
      <c r="E9" s="25" t="s">
        <v>31</v>
      </c>
      <c r="F9" s="25">
        <v>0</v>
      </c>
      <c r="G9" s="25">
        <v>1</v>
      </c>
      <c r="H9" s="25">
        <v>0</v>
      </c>
      <c r="I9" s="25">
        <v>0</v>
      </c>
      <c r="J9" s="25" t="s">
        <v>36</v>
      </c>
      <c r="K9" s="25">
        <v>72.5</v>
      </c>
      <c r="L9" s="25">
        <v>72.5</v>
      </c>
      <c r="M9" s="35">
        <v>44337</v>
      </c>
      <c r="N9" s="35">
        <v>44450</v>
      </c>
      <c r="O9" s="36">
        <v>44462</v>
      </c>
      <c r="P9" s="34">
        <f t="shared" si="0"/>
        <v>68.384255555555598</v>
      </c>
      <c r="Q9" s="34"/>
      <c r="R9" s="34">
        <v>68.384255555555598</v>
      </c>
      <c r="S9" s="34"/>
      <c r="T9" s="34"/>
      <c r="U9" s="35" t="s">
        <v>33</v>
      </c>
      <c r="V9" s="36"/>
    </row>
    <row r="10" spans="1:23" s="37" customFormat="1" ht="27.95" customHeight="1">
      <c r="A10" s="25" t="s">
        <v>27</v>
      </c>
      <c r="B10" s="25" t="s">
        <v>28</v>
      </c>
      <c r="C10" s="25" t="s">
        <v>29</v>
      </c>
      <c r="D10" s="25" t="s">
        <v>30</v>
      </c>
      <c r="E10" s="25" t="s">
        <v>31</v>
      </c>
      <c r="F10" s="25">
        <v>0</v>
      </c>
      <c r="G10" s="25">
        <v>1</v>
      </c>
      <c r="H10" s="25">
        <v>0</v>
      </c>
      <c r="I10" s="25">
        <v>0</v>
      </c>
      <c r="J10" s="25" t="s">
        <v>37</v>
      </c>
      <c r="K10" s="25">
        <v>75.5</v>
      </c>
      <c r="L10" s="25">
        <v>75.5</v>
      </c>
      <c r="M10" s="35">
        <v>44337</v>
      </c>
      <c r="N10" s="35">
        <v>44450</v>
      </c>
      <c r="O10" s="36">
        <v>44462</v>
      </c>
      <c r="P10" s="34">
        <f t="shared" si="0"/>
        <v>71.213948888888893</v>
      </c>
      <c r="Q10" s="34"/>
      <c r="R10" s="34">
        <v>71.213948888888893</v>
      </c>
      <c r="S10" s="34"/>
      <c r="T10" s="34"/>
      <c r="U10" s="35" t="s">
        <v>33</v>
      </c>
      <c r="V10" s="36"/>
    </row>
    <row r="11" spans="1:23" s="37" customFormat="1" ht="27.95" customHeight="1">
      <c r="A11" s="25" t="s">
        <v>27</v>
      </c>
      <c r="B11" s="25" t="s">
        <v>28</v>
      </c>
      <c r="C11" s="25" t="s">
        <v>38</v>
      </c>
      <c r="D11" s="25" t="s">
        <v>39</v>
      </c>
      <c r="E11" s="25" t="s">
        <v>31</v>
      </c>
      <c r="F11" s="25">
        <v>1</v>
      </c>
      <c r="G11" s="25">
        <v>1</v>
      </c>
      <c r="H11" s="25">
        <v>0</v>
      </c>
      <c r="I11" s="25">
        <v>0</v>
      </c>
      <c r="J11" s="25" t="s">
        <v>40</v>
      </c>
      <c r="K11" s="25">
        <v>300</v>
      </c>
      <c r="L11" s="25">
        <v>300</v>
      </c>
      <c r="M11" s="35">
        <v>44337</v>
      </c>
      <c r="N11" s="35">
        <v>44348</v>
      </c>
      <c r="O11" s="36">
        <v>44523</v>
      </c>
      <c r="P11" s="34">
        <f t="shared" si="0"/>
        <v>289.48618399999998</v>
      </c>
      <c r="Q11" s="34"/>
      <c r="R11" s="34">
        <f>51.0958+90.223+34.0534+114.113984</f>
        <v>289.48618399999998</v>
      </c>
      <c r="S11" s="34"/>
      <c r="T11" s="34"/>
      <c r="U11" s="35" t="s">
        <v>33</v>
      </c>
      <c r="V11" s="36"/>
    </row>
    <row r="12" spans="1:23" s="37" customFormat="1" ht="27.95" customHeight="1">
      <c r="A12" s="25" t="s">
        <v>27</v>
      </c>
      <c r="B12" s="25" t="s">
        <v>28</v>
      </c>
      <c r="C12" s="25" t="s">
        <v>38</v>
      </c>
      <c r="D12" s="25" t="s">
        <v>41</v>
      </c>
      <c r="E12" s="25" t="s">
        <v>31</v>
      </c>
      <c r="F12" s="25"/>
      <c r="G12" s="25">
        <v>1</v>
      </c>
      <c r="H12" s="25">
        <v>0</v>
      </c>
      <c r="I12" s="25">
        <v>0</v>
      </c>
      <c r="J12" s="25" t="s">
        <v>42</v>
      </c>
      <c r="K12" s="25">
        <v>12</v>
      </c>
      <c r="L12" s="25">
        <v>12</v>
      </c>
      <c r="M12" s="35">
        <v>44337</v>
      </c>
      <c r="N12" s="35">
        <v>44348</v>
      </c>
      <c r="O12" s="36">
        <v>44405</v>
      </c>
      <c r="P12" s="34">
        <f t="shared" si="0"/>
        <v>11.8</v>
      </c>
      <c r="Q12" s="34"/>
      <c r="R12" s="34">
        <v>11.8</v>
      </c>
      <c r="S12" s="34"/>
      <c r="T12" s="34"/>
      <c r="U12" s="35" t="s">
        <v>33</v>
      </c>
      <c r="V12" s="36"/>
    </row>
    <row r="13" spans="1:23" s="37" customFormat="1" ht="27.95" customHeight="1">
      <c r="A13" s="25" t="s">
        <v>27</v>
      </c>
      <c r="B13" s="25" t="s">
        <v>28</v>
      </c>
      <c r="C13" s="25" t="s">
        <v>38</v>
      </c>
      <c r="D13" s="25" t="s">
        <v>41</v>
      </c>
      <c r="E13" s="25" t="s">
        <v>31</v>
      </c>
      <c r="F13" s="25"/>
      <c r="G13" s="25">
        <v>1</v>
      </c>
      <c r="H13" s="25">
        <v>0</v>
      </c>
      <c r="I13" s="25">
        <v>0</v>
      </c>
      <c r="J13" s="25" t="s">
        <v>43</v>
      </c>
      <c r="K13" s="25">
        <v>12</v>
      </c>
      <c r="L13" s="25">
        <v>12</v>
      </c>
      <c r="M13" s="35">
        <v>44337</v>
      </c>
      <c r="N13" s="35">
        <v>44348</v>
      </c>
      <c r="O13" s="36"/>
      <c r="P13" s="34">
        <f t="shared" si="0"/>
        <v>5.2</v>
      </c>
      <c r="Q13" s="34"/>
      <c r="R13" s="34">
        <f>3+2.2</f>
        <v>5.2</v>
      </c>
      <c r="S13" s="34"/>
      <c r="T13" s="34"/>
      <c r="U13" s="35" t="s">
        <v>33</v>
      </c>
      <c r="V13" s="36"/>
    </row>
    <row r="14" spans="1:23" s="37" customFormat="1" ht="27.95" customHeight="1">
      <c r="A14" s="25" t="s">
        <v>27</v>
      </c>
      <c r="B14" s="25" t="s">
        <v>28</v>
      </c>
      <c r="C14" s="25" t="s">
        <v>38</v>
      </c>
      <c r="D14" s="25" t="s">
        <v>41</v>
      </c>
      <c r="E14" s="25" t="s">
        <v>31</v>
      </c>
      <c r="F14" s="25"/>
      <c r="G14" s="25">
        <v>1</v>
      </c>
      <c r="H14" s="25">
        <v>0</v>
      </c>
      <c r="I14" s="25">
        <v>0</v>
      </c>
      <c r="J14" s="25" t="s">
        <v>44</v>
      </c>
      <c r="K14" s="25">
        <v>76</v>
      </c>
      <c r="L14" s="25">
        <v>76</v>
      </c>
      <c r="M14" s="35">
        <v>44337</v>
      </c>
      <c r="N14" s="35">
        <v>44348</v>
      </c>
      <c r="O14" s="36">
        <v>44456</v>
      </c>
      <c r="P14" s="34">
        <f t="shared" si="0"/>
        <v>42.55</v>
      </c>
      <c r="Q14" s="34"/>
      <c r="R14" s="34">
        <v>42.55</v>
      </c>
      <c r="S14" s="34"/>
      <c r="T14" s="34"/>
      <c r="U14" s="35" t="s">
        <v>33</v>
      </c>
      <c r="V14" s="36"/>
    </row>
    <row r="15" spans="1:23" s="37" customFormat="1" ht="27.95" customHeight="1">
      <c r="A15" s="25" t="s">
        <v>27</v>
      </c>
      <c r="B15" s="25" t="s">
        <v>28</v>
      </c>
      <c r="C15" s="25" t="s">
        <v>38</v>
      </c>
      <c r="D15" s="25" t="s">
        <v>45</v>
      </c>
      <c r="E15" s="25" t="s">
        <v>46</v>
      </c>
      <c r="F15" s="25"/>
      <c r="G15" s="25">
        <v>1</v>
      </c>
      <c r="H15" s="25">
        <v>0</v>
      </c>
      <c r="I15" s="25">
        <v>0</v>
      </c>
      <c r="J15" s="25" t="s">
        <v>47</v>
      </c>
      <c r="K15" s="25">
        <v>850</v>
      </c>
      <c r="L15" s="25">
        <v>850</v>
      </c>
      <c r="M15" s="35">
        <v>44337</v>
      </c>
      <c r="N15" s="35">
        <v>44348</v>
      </c>
      <c r="O15" s="36">
        <v>44408</v>
      </c>
      <c r="P15" s="34">
        <f t="shared" si="0"/>
        <v>850</v>
      </c>
      <c r="Q15" s="34">
        <v>300</v>
      </c>
      <c r="R15" s="34">
        <v>550</v>
      </c>
      <c r="S15" s="34"/>
      <c r="T15" s="34"/>
      <c r="U15" s="35" t="s">
        <v>33</v>
      </c>
      <c r="V15" s="36"/>
    </row>
    <row r="16" spans="1:23" s="37" customFormat="1" ht="27.95" customHeight="1">
      <c r="A16" s="25" t="s">
        <v>27</v>
      </c>
      <c r="B16" s="25" t="s">
        <v>28</v>
      </c>
      <c r="C16" s="25" t="s">
        <v>38</v>
      </c>
      <c r="D16" s="25" t="s">
        <v>39</v>
      </c>
      <c r="E16" s="25" t="s">
        <v>31</v>
      </c>
      <c r="F16" s="25">
        <v>1</v>
      </c>
      <c r="G16" s="25">
        <v>1</v>
      </c>
      <c r="H16" s="25">
        <v>0</v>
      </c>
      <c r="I16" s="25">
        <v>0</v>
      </c>
      <c r="J16" s="25" t="s">
        <v>48</v>
      </c>
      <c r="K16" s="25">
        <v>300</v>
      </c>
      <c r="L16" s="25">
        <v>300</v>
      </c>
      <c r="M16" s="35">
        <v>44337</v>
      </c>
      <c r="N16" s="35">
        <v>44348</v>
      </c>
      <c r="O16" s="36">
        <v>44523</v>
      </c>
      <c r="P16" s="34">
        <f t="shared" si="0"/>
        <v>289.520624</v>
      </c>
      <c r="Q16" s="34"/>
      <c r="R16" s="34"/>
      <c r="S16" s="34">
        <f>92.435+50.179+34.840087+112.066537</f>
        <v>289.520624</v>
      </c>
      <c r="T16" s="34"/>
      <c r="U16" s="35" t="s">
        <v>33</v>
      </c>
      <c r="V16" s="36"/>
    </row>
    <row r="17" spans="1:22" s="37" customFormat="1" ht="27.95" customHeight="1">
      <c r="A17" s="25" t="s">
        <v>27</v>
      </c>
      <c r="B17" s="25" t="s">
        <v>28</v>
      </c>
      <c r="C17" s="25" t="s">
        <v>29</v>
      </c>
      <c r="D17" s="25" t="s">
        <v>30</v>
      </c>
      <c r="E17" s="25" t="s">
        <v>49</v>
      </c>
      <c r="F17" s="25">
        <v>0</v>
      </c>
      <c r="G17" s="25">
        <v>1</v>
      </c>
      <c r="H17" s="25">
        <v>0</v>
      </c>
      <c r="I17" s="25">
        <v>0</v>
      </c>
      <c r="J17" s="25" t="s">
        <v>50</v>
      </c>
      <c r="K17" s="25">
        <v>28.39</v>
      </c>
      <c r="L17" s="25">
        <v>28.39</v>
      </c>
      <c r="M17" s="35">
        <v>44337</v>
      </c>
      <c r="N17" s="35">
        <v>44348</v>
      </c>
      <c r="O17" s="36">
        <v>44525</v>
      </c>
      <c r="P17" s="34">
        <f t="shared" ref="P17:P23" si="1">Q17+R17+S17+T17</f>
        <v>26.078176059528602</v>
      </c>
      <c r="Q17" s="34"/>
      <c r="R17" s="25"/>
      <c r="S17" s="34">
        <v>26.078176059528602</v>
      </c>
      <c r="T17" s="34"/>
      <c r="U17" s="35" t="s">
        <v>33</v>
      </c>
      <c r="V17" s="36"/>
    </row>
    <row r="18" spans="1:22" s="37" customFormat="1" ht="27.95" customHeight="1">
      <c r="A18" s="25" t="s">
        <v>27</v>
      </c>
      <c r="B18" s="25" t="s">
        <v>28</v>
      </c>
      <c r="C18" s="25" t="s">
        <v>29</v>
      </c>
      <c r="D18" s="25" t="s">
        <v>30</v>
      </c>
      <c r="E18" s="25" t="s">
        <v>49</v>
      </c>
      <c r="F18" s="25">
        <v>0</v>
      </c>
      <c r="G18" s="25">
        <v>1</v>
      </c>
      <c r="H18" s="25">
        <v>0</v>
      </c>
      <c r="I18" s="25">
        <v>0</v>
      </c>
      <c r="J18" s="25" t="s">
        <v>51</v>
      </c>
      <c r="K18" s="25">
        <v>77.569999999999993</v>
      </c>
      <c r="L18" s="25">
        <v>77.569999999999993</v>
      </c>
      <c r="M18" s="35">
        <v>44337</v>
      </c>
      <c r="N18" s="35">
        <v>44348</v>
      </c>
      <c r="O18" s="36">
        <v>44525</v>
      </c>
      <c r="P18" s="34">
        <f t="shared" si="1"/>
        <v>71.253403203157106</v>
      </c>
      <c r="Q18" s="34"/>
      <c r="R18" s="25"/>
      <c r="S18" s="34">
        <v>71.253403203157106</v>
      </c>
      <c r="T18" s="34"/>
      <c r="U18" s="35" t="s">
        <v>33</v>
      </c>
      <c r="V18" s="36"/>
    </row>
    <row r="19" spans="1:22" s="37" customFormat="1" ht="27.95" customHeight="1">
      <c r="A19" s="25" t="s">
        <v>27</v>
      </c>
      <c r="B19" s="25" t="s">
        <v>28</v>
      </c>
      <c r="C19" s="25" t="s">
        <v>29</v>
      </c>
      <c r="D19" s="25" t="s">
        <v>30</v>
      </c>
      <c r="E19" s="25" t="s">
        <v>49</v>
      </c>
      <c r="F19" s="25">
        <v>1</v>
      </c>
      <c r="G19" s="25">
        <v>1</v>
      </c>
      <c r="H19" s="25">
        <v>0</v>
      </c>
      <c r="I19" s="25">
        <v>0</v>
      </c>
      <c r="J19" s="25" t="s">
        <v>52</v>
      </c>
      <c r="K19" s="25">
        <v>77.27</v>
      </c>
      <c r="L19" s="25">
        <v>77.27</v>
      </c>
      <c r="M19" s="35">
        <v>44337</v>
      </c>
      <c r="N19" s="35">
        <v>44348</v>
      </c>
      <c r="O19" s="36">
        <v>44525</v>
      </c>
      <c r="P19" s="34">
        <f t="shared" si="1"/>
        <v>70.977832480442899</v>
      </c>
      <c r="Q19" s="34"/>
      <c r="R19" s="25"/>
      <c r="S19" s="34">
        <v>70.977832480442899</v>
      </c>
      <c r="T19" s="34"/>
      <c r="U19" s="35" t="s">
        <v>33</v>
      </c>
      <c r="V19" s="36"/>
    </row>
    <row r="20" spans="1:22" s="37" customFormat="1" ht="27.95" customHeight="1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49</v>
      </c>
      <c r="F20" s="25">
        <v>0</v>
      </c>
      <c r="G20" s="25">
        <v>1</v>
      </c>
      <c r="H20" s="25">
        <v>0</v>
      </c>
      <c r="I20" s="25">
        <v>0</v>
      </c>
      <c r="J20" s="25" t="s">
        <v>53</v>
      </c>
      <c r="K20" s="25">
        <v>78.349999999999994</v>
      </c>
      <c r="L20" s="25">
        <v>78.349999999999994</v>
      </c>
      <c r="M20" s="35">
        <v>44337</v>
      </c>
      <c r="N20" s="35">
        <v>44348</v>
      </c>
      <c r="O20" s="36">
        <v>44525</v>
      </c>
      <c r="P20" s="34">
        <f t="shared" si="1"/>
        <v>71.969887082214299</v>
      </c>
      <c r="Q20" s="34"/>
      <c r="R20" s="25"/>
      <c r="S20" s="34">
        <v>71.969887082214299</v>
      </c>
      <c r="T20" s="34"/>
      <c r="U20" s="35" t="s">
        <v>33</v>
      </c>
      <c r="V20" s="36"/>
    </row>
    <row r="21" spans="1:22" s="37" customFormat="1" ht="27.95" customHeight="1">
      <c r="A21" s="25" t="s">
        <v>27</v>
      </c>
      <c r="B21" s="25" t="s">
        <v>28</v>
      </c>
      <c r="C21" s="25" t="s">
        <v>29</v>
      </c>
      <c r="D21" s="25" t="s">
        <v>30</v>
      </c>
      <c r="E21" s="25" t="s">
        <v>49</v>
      </c>
      <c r="F21" s="25">
        <v>1</v>
      </c>
      <c r="G21" s="25">
        <v>1</v>
      </c>
      <c r="H21" s="25">
        <v>0</v>
      </c>
      <c r="I21" s="25">
        <v>0</v>
      </c>
      <c r="J21" s="25" t="s">
        <v>54</v>
      </c>
      <c r="K21" s="25">
        <v>226.24</v>
      </c>
      <c r="L21" s="25">
        <v>226.24</v>
      </c>
      <c r="M21" s="35">
        <v>44337</v>
      </c>
      <c r="N21" s="35">
        <v>44348</v>
      </c>
      <c r="O21" s="36">
        <v>44525</v>
      </c>
      <c r="P21" s="34">
        <f t="shared" si="1"/>
        <v>207.81706768960001</v>
      </c>
      <c r="Q21" s="34"/>
      <c r="R21" s="25"/>
      <c r="S21" s="34">
        <v>207.81706768960001</v>
      </c>
      <c r="T21" s="34"/>
      <c r="U21" s="35" t="s">
        <v>33</v>
      </c>
      <c r="V21" s="36"/>
    </row>
    <row r="22" spans="1:22" s="37" customFormat="1" ht="27.95" customHeight="1">
      <c r="A22" s="25" t="s">
        <v>27</v>
      </c>
      <c r="B22" s="25" t="s">
        <v>28</v>
      </c>
      <c r="C22" s="25" t="s">
        <v>29</v>
      </c>
      <c r="D22" s="25" t="s">
        <v>30</v>
      </c>
      <c r="E22" s="25" t="s">
        <v>49</v>
      </c>
      <c r="F22" s="25">
        <v>1</v>
      </c>
      <c r="G22" s="25">
        <v>1</v>
      </c>
      <c r="H22" s="25">
        <v>0</v>
      </c>
      <c r="I22" s="25">
        <v>0</v>
      </c>
      <c r="J22" s="25" t="s">
        <v>55</v>
      </c>
      <c r="K22" s="25">
        <v>48.48</v>
      </c>
      <c r="L22" s="25">
        <v>48.48</v>
      </c>
      <c r="M22" s="35">
        <v>44337</v>
      </c>
      <c r="N22" s="35">
        <v>44348</v>
      </c>
      <c r="O22" s="36">
        <v>44525</v>
      </c>
      <c r="P22" s="34">
        <f t="shared" si="1"/>
        <v>44.532228790628601</v>
      </c>
      <c r="Q22" s="34"/>
      <c r="R22" s="25"/>
      <c r="S22" s="34">
        <v>44.532228790628601</v>
      </c>
      <c r="T22" s="34"/>
      <c r="U22" s="35" t="s">
        <v>33</v>
      </c>
      <c r="V22" s="36"/>
    </row>
    <row r="23" spans="1:22" s="37" customFormat="1" ht="27.95" customHeight="1">
      <c r="A23" s="25" t="s">
        <v>27</v>
      </c>
      <c r="B23" s="25" t="s">
        <v>28</v>
      </c>
      <c r="C23" s="25" t="s">
        <v>29</v>
      </c>
      <c r="D23" s="25" t="s">
        <v>30</v>
      </c>
      <c r="E23" s="25" t="s">
        <v>49</v>
      </c>
      <c r="F23" s="25">
        <v>0</v>
      </c>
      <c r="G23" s="25">
        <v>1</v>
      </c>
      <c r="H23" s="25">
        <v>0</v>
      </c>
      <c r="I23" s="25">
        <v>0</v>
      </c>
      <c r="J23" s="25" t="s">
        <v>56</v>
      </c>
      <c r="K23" s="25">
        <v>163.69999999999999</v>
      </c>
      <c r="L23" s="25">
        <v>163.69999999999999</v>
      </c>
      <c r="M23" s="35">
        <v>44337</v>
      </c>
      <c r="N23" s="35">
        <v>44348</v>
      </c>
      <c r="O23" s="36">
        <v>44525</v>
      </c>
      <c r="P23" s="34">
        <f t="shared" si="1"/>
        <v>150.36975769442901</v>
      </c>
      <c r="Q23" s="34"/>
      <c r="R23" s="25"/>
      <c r="S23" s="34">
        <v>150.36975769442901</v>
      </c>
      <c r="T23" s="34"/>
      <c r="U23" s="35" t="s">
        <v>33</v>
      </c>
      <c r="V23" s="36"/>
    </row>
    <row r="24" spans="1:22" s="37" customFormat="1" ht="27.95" customHeight="1">
      <c r="A24" s="25" t="s">
        <v>27</v>
      </c>
      <c r="B24" s="25" t="s">
        <v>28</v>
      </c>
      <c r="C24" s="25" t="s">
        <v>57</v>
      </c>
      <c r="D24" s="25" t="s">
        <v>58</v>
      </c>
      <c r="E24" s="25" t="s">
        <v>59</v>
      </c>
      <c r="F24" s="25"/>
      <c r="G24" s="25">
        <v>1</v>
      </c>
      <c r="H24" s="25">
        <v>0</v>
      </c>
      <c r="I24" s="25">
        <v>0</v>
      </c>
      <c r="J24" s="25" t="s">
        <v>60</v>
      </c>
      <c r="K24" s="25">
        <v>800</v>
      </c>
      <c r="L24" s="25">
        <v>800</v>
      </c>
      <c r="M24" s="35">
        <v>44375</v>
      </c>
      <c r="N24" s="35">
        <v>44378</v>
      </c>
      <c r="O24" s="36">
        <v>44525</v>
      </c>
      <c r="P24" s="34">
        <f t="shared" si="0"/>
        <v>752.9</v>
      </c>
      <c r="Q24" s="34">
        <v>135</v>
      </c>
      <c r="R24" s="34">
        <f>91.8+226.1+300</f>
        <v>617.9</v>
      </c>
      <c r="S24" s="34"/>
      <c r="T24" s="34"/>
      <c r="U24" s="35" t="s">
        <v>33</v>
      </c>
      <c r="V24" s="36"/>
    </row>
    <row r="25" spans="1:22" s="37" customFormat="1" ht="27.95" customHeight="1">
      <c r="A25" s="25" t="s">
        <v>27</v>
      </c>
      <c r="B25" s="25" t="s">
        <v>28</v>
      </c>
      <c r="C25" s="25" t="s">
        <v>38</v>
      </c>
      <c r="D25" s="25" t="s">
        <v>41</v>
      </c>
      <c r="E25" s="25" t="s">
        <v>31</v>
      </c>
      <c r="F25" s="25"/>
      <c r="G25" s="25">
        <v>1</v>
      </c>
      <c r="H25" s="25">
        <v>0</v>
      </c>
      <c r="I25" s="25">
        <v>0</v>
      </c>
      <c r="J25" s="25" t="s">
        <v>61</v>
      </c>
      <c r="K25" s="25">
        <v>42</v>
      </c>
      <c r="L25" s="25">
        <v>42</v>
      </c>
      <c r="M25" s="35">
        <v>44375</v>
      </c>
      <c r="N25" s="35">
        <v>44378</v>
      </c>
      <c r="O25" s="36"/>
      <c r="P25" s="34">
        <f t="shared" ref="P25:P35" si="2">Q25+R25+S25+T25</f>
        <v>22</v>
      </c>
      <c r="Q25" s="34"/>
      <c r="R25" s="34"/>
      <c r="S25" s="34">
        <v>22</v>
      </c>
      <c r="T25" s="34"/>
      <c r="U25" s="35" t="s">
        <v>33</v>
      </c>
      <c r="V25" s="36"/>
    </row>
    <row r="26" spans="1:22" s="37" customFormat="1" ht="36.950000000000003" customHeight="1">
      <c r="A26" s="25" t="s">
        <v>27</v>
      </c>
      <c r="B26" s="25" t="s">
        <v>28</v>
      </c>
      <c r="C26" s="25" t="s">
        <v>38</v>
      </c>
      <c r="D26" s="25" t="s">
        <v>62</v>
      </c>
      <c r="E26" s="25" t="s">
        <v>31</v>
      </c>
      <c r="F26" s="25">
        <v>1</v>
      </c>
      <c r="G26" s="25">
        <v>1</v>
      </c>
      <c r="H26" s="25">
        <v>0</v>
      </c>
      <c r="I26" s="25">
        <v>0</v>
      </c>
      <c r="J26" s="25" t="s">
        <v>63</v>
      </c>
      <c r="K26" s="25">
        <v>200</v>
      </c>
      <c r="L26" s="25">
        <v>200</v>
      </c>
      <c r="M26" s="35">
        <v>44375</v>
      </c>
      <c r="N26" s="35">
        <v>44496</v>
      </c>
      <c r="O26" s="36">
        <v>44525</v>
      </c>
      <c r="P26" s="34">
        <f t="shared" si="2"/>
        <v>200</v>
      </c>
      <c r="Q26" s="34">
        <v>200</v>
      </c>
      <c r="R26" s="34"/>
      <c r="S26" s="34"/>
      <c r="T26" s="34"/>
      <c r="U26" s="35" t="s">
        <v>33</v>
      </c>
      <c r="V26" s="36"/>
    </row>
    <row r="27" spans="1:22" s="37" customFormat="1" ht="30.95" customHeight="1">
      <c r="A27" s="25" t="s">
        <v>27</v>
      </c>
      <c r="B27" s="25" t="s">
        <v>28</v>
      </c>
      <c r="C27" s="25" t="s">
        <v>38</v>
      </c>
      <c r="D27" s="25" t="s">
        <v>39</v>
      </c>
      <c r="E27" s="25" t="s">
        <v>31</v>
      </c>
      <c r="F27" s="25">
        <v>1</v>
      </c>
      <c r="G27" s="25">
        <v>1</v>
      </c>
      <c r="H27" s="25">
        <v>0</v>
      </c>
      <c r="I27" s="25">
        <v>0</v>
      </c>
      <c r="J27" s="25" t="s">
        <v>64</v>
      </c>
      <c r="K27" s="25">
        <v>200</v>
      </c>
      <c r="L27" s="25">
        <v>200</v>
      </c>
      <c r="M27" s="35">
        <v>44375</v>
      </c>
      <c r="N27" s="35">
        <v>44378</v>
      </c>
      <c r="O27" s="36">
        <v>44523</v>
      </c>
      <c r="P27" s="34">
        <f t="shared" si="2"/>
        <v>193.111199</v>
      </c>
      <c r="Q27" s="34"/>
      <c r="R27" s="34"/>
      <c r="S27" s="34">
        <f>25.038+55.431282+112.641917</f>
        <v>193.111199</v>
      </c>
      <c r="T27" s="34"/>
      <c r="U27" s="35" t="s">
        <v>33</v>
      </c>
      <c r="V27" s="36"/>
    </row>
    <row r="28" spans="1:22" s="37" customFormat="1" ht="30.95" customHeight="1">
      <c r="A28" s="25" t="s">
        <v>27</v>
      </c>
      <c r="B28" s="25" t="s">
        <v>28</v>
      </c>
      <c r="C28" s="25" t="s">
        <v>29</v>
      </c>
      <c r="D28" s="25" t="s">
        <v>30</v>
      </c>
      <c r="E28" s="25" t="s">
        <v>31</v>
      </c>
      <c r="F28" s="25">
        <v>1</v>
      </c>
      <c r="G28" s="25">
        <v>1</v>
      </c>
      <c r="H28" s="25">
        <v>0</v>
      </c>
      <c r="I28" s="25">
        <v>0</v>
      </c>
      <c r="J28" s="25" t="s">
        <v>65</v>
      </c>
      <c r="K28" s="25">
        <v>200</v>
      </c>
      <c r="L28" s="25">
        <v>200</v>
      </c>
      <c r="M28" s="35">
        <v>44375</v>
      </c>
      <c r="N28" s="35">
        <v>44490</v>
      </c>
      <c r="O28" s="36">
        <v>44525</v>
      </c>
      <c r="P28" s="34">
        <f t="shared" si="2"/>
        <v>200</v>
      </c>
      <c r="Q28" s="34">
        <v>200</v>
      </c>
      <c r="R28" s="34"/>
      <c r="S28" s="34"/>
      <c r="T28" s="34"/>
      <c r="U28" s="35" t="s">
        <v>33</v>
      </c>
      <c r="V28" s="36"/>
    </row>
    <row r="29" spans="1:22" s="37" customFormat="1" ht="30.95" customHeight="1">
      <c r="A29" s="25" t="s">
        <v>27</v>
      </c>
      <c r="B29" s="25" t="s">
        <v>28</v>
      </c>
      <c r="C29" s="25" t="s">
        <v>29</v>
      </c>
      <c r="D29" s="25" t="s">
        <v>66</v>
      </c>
      <c r="E29" s="25" t="s">
        <v>31</v>
      </c>
      <c r="F29" s="25">
        <v>1</v>
      </c>
      <c r="G29" s="25">
        <v>1</v>
      </c>
      <c r="H29" s="25">
        <v>0</v>
      </c>
      <c r="I29" s="25">
        <v>0</v>
      </c>
      <c r="J29" s="25" t="s">
        <v>67</v>
      </c>
      <c r="K29" s="25">
        <v>70</v>
      </c>
      <c r="L29" s="25">
        <v>70</v>
      </c>
      <c r="M29" s="35">
        <v>44375</v>
      </c>
      <c r="N29" s="35">
        <v>44495</v>
      </c>
      <c r="O29" s="36">
        <v>44525</v>
      </c>
      <c r="P29" s="34">
        <f t="shared" si="2"/>
        <v>70</v>
      </c>
      <c r="Q29" s="34">
        <v>70</v>
      </c>
      <c r="R29" s="34"/>
      <c r="S29" s="34"/>
      <c r="T29" s="34"/>
      <c r="U29" s="35" t="s">
        <v>33</v>
      </c>
      <c r="V29" s="36"/>
    </row>
    <row r="30" spans="1:22" s="37" customFormat="1" ht="36.950000000000003" customHeight="1">
      <c r="A30" s="25" t="s">
        <v>27</v>
      </c>
      <c r="B30" s="25" t="s">
        <v>28</v>
      </c>
      <c r="C30" s="25" t="s">
        <v>38</v>
      </c>
      <c r="D30" s="25" t="s">
        <v>62</v>
      </c>
      <c r="E30" s="25" t="s">
        <v>31</v>
      </c>
      <c r="F30" s="25">
        <v>1</v>
      </c>
      <c r="G30" s="25">
        <v>1</v>
      </c>
      <c r="H30" s="25">
        <v>0</v>
      </c>
      <c r="I30" s="25">
        <v>0</v>
      </c>
      <c r="J30" s="25" t="s">
        <v>68</v>
      </c>
      <c r="K30" s="25">
        <v>1959</v>
      </c>
      <c r="L30" s="25">
        <v>1959</v>
      </c>
      <c r="M30" s="35">
        <v>44375</v>
      </c>
      <c r="N30" s="35">
        <v>44483</v>
      </c>
      <c r="O30" s="36">
        <v>44525</v>
      </c>
      <c r="P30" s="34">
        <f t="shared" si="2"/>
        <v>1959</v>
      </c>
      <c r="Q30" s="34">
        <v>1959</v>
      </c>
      <c r="R30" s="34"/>
      <c r="S30" s="34"/>
      <c r="T30" s="34"/>
      <c r="U30" s="35" t="s">
        <v>33</v>
      </c>
      <c r="V30" s="36"/>
    </row>
    <row r="31" spans="1:22" s="37" customFormat="1" ht="27.95" customHeight="1">
      <c r="A31" s="25" t="s">
        <v>27</v>
      </c>
      <c r="B31" s="25" t="s">
        <v>28</v>
      </c>
      <c r="C31" s="25" t="s">
        <v>38</v>
      </c>
      <c r="D31" s="25" t="s">
        <v>39</v>
      </c>
      <c r="E31" s="25" t="s">
        <v>31</v>
      </c>
      <c r="F31" s="25">
        <v>1</v>
      </c>
      <c r="G31" s="25">
        <v>1</v>
      </c>
      <c r="H31" s="25">
        <v>0</v>
      </c>
      <c r="I31" s="25">
        <v>0</v>
      </c>
      <c r="J31" s="25" t="s">
        <v>69</v>
      </c>
      <c r="K31" s="25">
        <v>300</v>
      </c>
      <c r="L31" s="25">
        <v>300</v>
      </c>
      <c r="M31" s="35">
        <v>44375</v>
      </c>
      <c r="N31" s="35">
        <v>44378</v>
      </c>
      <c r="O31" s="36">
        <v>44523</v>
      </c>
      <c r="P31" s="34">
        <f t="shared" si="2"/>
        <v>289.37125700000001</v>
      </c>
      <c r="Q31" s="34"/>
      <c r="R31" s="34"/>
      <c r="S31" s="34">
        <f>41.214+91.098933+157.058324</f>
        <v>289.37125700000001</v>
      </c>
      <c r="T31" s="34"/>
      <c r="U31" s="35" t="s">
        <v>33</v>
      </c>
      <c r="V31" s="36"/>
    </row>
    <row r="32" spans="1:22" s="37" customFormat="1" ht="27.95" customHeight="1">
      <c r="A32" s="25" t="s">
        <v>27</v>
      </c>
      <c r="B32" s="25" t="s">
        <v>28</v>
      </c>
      <c r="C32" s="25" t="s">
        <v>38</v>
      </c>
      <c r="D32" s="25" t="s">
        <v>39</v>
      </c>
      <c r="E32" s="25" t="s">
        <v>31</v>
      </c>
      <c r="F32" s="25">
        <v>1</v>
      </c>
      <c r="G32" s="25">
        <v>1</v>
      </c>
      <c r="H32" s="25">
        <v>0</v>
      </c>
      <c r="I32" s="25">
        <v>0</v>
      </c>
      <c r="J32" s="25" t="s">
        <v>70</v>
      </c>
      <c r="K32" s="25">
        <v>300</v>
      </c>
      <c r="L32" s="25">
        <v>300</v>
      </c>
      <c r="M32" s="35">
        <v>44375</v>
      </c>
      <c r="N32" s="35">
        <v>44378</v>
      </c>
      <c r="O32" s="36">
        <v>44523</v>
      </c>
      <c r="P32" s="34">
        <f t="shared" si="2"/>
        <v>289.71076299999999</v>
      </c>
      <c r="Q32" s="34"/>
      <c r="R32" s="34"/>
      <c r="S32" s="34">
        <f>38.55+85.395872+165.764891</f>
        <v>289.71076299999999</v>
      </c>
      <c r="T32" s="34"/>
      <c r="U32" s="35" t="s">
        <v>33</v>
      </c>
      <c r="V32" s="36"/>
    </row>
    <row r="33" spans="1:22" s="37" customFormat="1" ht="27.95" customHeight="1">
      <c r="A33" s="25" t="s">
        <v>27</v>
      </c>
      <c r="B33" s="25" t="s">
        <v>28</v>
      </c>
      <c r="C33" s="25" t="s">
        <v>38</v>
      </c>
      <c r="D33" s="25" t="s">
        <v>71</v>
      </c>
      <c r="E33" s="25" t="s">
        <v>31</v>
      </c>
      <c r="F33" s="25">
        <v>1</v>
      </c>
      <c r="G33" s="25">
        <v>1</v>
      </c>
      <c r="H33" s="25">
        <v>0</v>
      </c>
      <c r="I33" s="25">
        <v>0</v>
      </c>
      <c r="J33" s="25" t="s">
        <v>72</v>
      </c>
      <c r="K33" s="25">
        <v>240</v>
      </c>
      <c r="L33" s="25">
        <v>240</v>
      </c>
      <c r="M33" s="35">
        <v>44375</v>
      </c>
      <c r="N33" s="35">
        <v>44491</v>
      </c>
      <c r="O33" s="36">
        <v>44525</v>
      </c>
      <c r="P33" s="34">
        <f t="shared" si="2"/>
        <v>240</v>
      </c>
      <c r="Q33" s="34">
        <v>191</v>
      </c>
      <c r="R33" s="34">
        <v>49</v>
      </c>
      <c r="S33" s="34"/>
      <c r="T33" s="34"/>
      <c r="U33" s="35" t="s">
        <v>33</v>
      </c>
      <c r="V33" s="36"/>
    </row>
    <row r="34" spans="1:22" s="37" customFormat="1" ht="27.95" customHeight="1">
      <c r="A34" s="25" t="s">
        <v>27</v>
      </c>
      <c r="B34" s="25" t="s">
        <v>28</v>
      </c>
      <c r="C34" s="25" t="s">
        <v>29</v>
      </c>
      <c r="D34" s="25" t="s">
        <v>30</v>
      </c>
      <c r="E34" s="25" t="s">
        <v>73</v>
      </c>
      <c r="F34" s="25">
        <v>1</v>
      </c>
      <c r="G34" s="25">
        <v>1</v>
      </c>
      <c r="H34" s="25">
        <v>0</v>
      </c>
      <c r="I34" s="25">
        <v>0</v>
      </c>
      <c r="J34" s="25" t="s">
        <v>74</v>
      </c>
      <c r="K34" s="25">
        <v>20</v>
      </c>
      <c r="L34" s="25">
        <v>20</v>
      </c>
      <c r="M34" s="35">
        <v>44375</v>
      </c>
      <c r="N34" s="35">
        <v>44456</v>
      </c>
      <c r="O34" s="36">
        <v>44471</v>
      </c>
      <c r="P34" s="34">
        <f t="shared" si="2"/>
        <v>19.399999999999999</v>
      </c>
      <c r="Q34" s="34"/>
      <c r="R34" s="34"/>
      <c r="S34" s="34">
        <v>19.399999999999999</v>
      </c>
      <c r="T34" s="34"/>
      <c r="U34" s="35" t="s">
        <v>33</v>
      </c>
      <c r="V34" s="36"/>
    </row>
    <row r="35" spans="1:22" s="37" customFormat="1" ht="27.95" customHeight="1">
      <c r="A35" s="25" t="s">
        <v>27</v>
      </c>
      <c r="B35" s="25" t="s">
        <v>28</v>
      </c>
      <c r="C35" s="25" t="s">
        <v>38</v>
      </c>
      <c r="D35" s="25" t="s">
        <v>71</v>
      </c>
      <c r="E35" s="25" t="s">
        <v>75</v>
      </c>
      <c r="F35" s="25">
        <v>1</v>
      </c>
      <c r="G35" s="25">
        <v>1</v>
      </c>
      <c r="H35" s="25">
        <v>0</v>
      </c>
      <c r="I35" s="25">
        <v>0</v>
      </c>
      <c r="J35" s="25" t="s">
        <v>76</v>
      </c>
      <c r="K35" s="25">
        <v>20</v>
      </c>
      <c r="L35" s="25">
        <v>20</v>
      </c>
      <c r="M35" s="35">
        <v>44375</v>
      </c>
      <c r="N35" s="35">
        <v>44378</v>
      </c>
      <c r="O35" s="36">
        <v>44408</v>
      </c>
      <c r="P35" s="34">
        <f t="shared" si="2"/>
        <v>20</v>
      </c>
      <c r="Q35" s="34"/>
      <c r="R35" s="34"/>
      <c r="S35" s="34">
        <v>20</v>
      </c>
      <c r="T35" s="34"/>
      <c r="U35" s="35" t="s">
        <v>33</v>
      </c>
      <c r="V35" s="36"/>
    </row>
    <row r="36" spans="1:22" s="37" customFormat="1" ht="27.95" customHeight="1">
      <c r="A36" s="25" t="s">
        <v>27</v>
      </c>
      <c r="B36" s="25" t="s">
        <v>28</v>
      </c>
      <c r="C36" s="25" t="s">
        <v>38</v>
      </c>
      <c r="D36" s="25" t="s">
        <v>71</v>
      </c>
      <c r="E36" s="25" t="s">
        <v>75</v>
      </c>
      <c r="F36" s="25">
        <v>1</v>
      </c>
      <c r="G36" s="25">
        <v>1</v>
      </c>
      <c r="H36" s="25">
        <v>0</v>
      </c>
      <c r="I36" s="25">
        <v>0</v>
      </c>
      <c r="J36" s="25" t="s">
        <v>77</v>
      </c>
      <c r="K36" s="25">
        <v>20</v>
      </c>
      <c r="L36" s="25">
        <v>20</v>
      </c>
      <c r="M36" s="35">
        <v>44375</v>
      </c>
      <c r="N36" s="35">
        <v>44378</v>
      </c>
      <c r="O36" s="36">
        <v>44408</v>
      </c>
      <c r="P36" s="34">
        <f t="shared" ref="P36:P57" si="3">Q36+R36+S36+T36</f>
        <v>20</v>
      </c>
      <c r="Q36" s="34"/>
      <c r="R36" s="34"/>
      <c r="S36" s="34">
        <v>20</v>
      </c>
      <c r="T36" s="34"/>
      <c r="U36" s="35" t="s">
        <v>33</v>
      </c>
      <c r="V36" s="36"/>
    </row>
    <row r="37" spans="1:22" s="37" customFormat="1" ht="27.95" customHeight="1">
      <c r="A37" s="25" t="s">
        <v>27</v>
      </c>
      <c r="B37" s="25" t="s">
        <v>28</v>
      </c>
      <c r="C37" s="25" t="s">
        <v>38</v>
      </c>
      <c r="D37" s="25" t="s">
        <v>71</v>
      </c>
      <c r="E37" s="25" t="s">
        <v>75</v>
      </c>
      <c r="F37" s="25">
        <v>1</v>
      </c>
      <c r="G37" s="25">
        <v>1</v>
      </c>
      <c r="H37" s="25">
        <v>0</v>
      </c>
      <c r="I37" s="25">
        <v>0</v>
      </c>
      <c r="J37" s="25" t="s">
        <v>78</v>
      </c>
      <c r="K37" s="25">
        <v>20</v>
      </c>
      <c r="L37" s="25">
        <v>20</v>
      </c>
      <c r="M37" s="35">
        <v>44375</v>
      </c>
      <c r="N37" s="35">
        <v>44378</v>
      </c>
      <c r="O37" s="36">
        <v>44408</v>
      </c>
      <c r="P37" s="34">
        <f t="shared" si="3"/>
        <v>20</v>
      </c>
      <c r="Q37" s="34"/>
      <c r="R37" s="34"/>
      <c r="S37" s="34">
        <v>20</v>
      </c>
      <c r="T37" s="34"/>
      <c r="U37" s="35" t="s">
        <v>33</v>
      </c>
      <c r="V37" s="36"/>
    </row>
    <row r="38" spans="1:22" s="37" customFormat="1" ht="27.95" customHeight="1">
      <c r="A38" s="25" t="s">
        <v>27</v>
      </c>
      <c r="B38" s="25" t="s">
        <v>28</v>
      </c>
      <c r="C38" s="25" t="s">
        <v>29</v>
      </c>
      <c r="D38" s="25" t="s">
        <v>30</v>
      </c>
      <c r="E38" s="25" t="s">
        <v>79</v>
      </c>
      <c r="F38" s="25">
        <v>1</v>
      </c>
      <c r="G38" s="25">
        <v>1</v>
      </c>
      <c r="H38" s="25">
        <v>0</v>
      </c>
      <c r="I38" s="25">
        <v>0</v>
      </c>
      <c r="J38" s="25" t="s">
        <v>80</v>
      </c>
      <c r="K38" s="25">
        <v>20</v>
      </c>
      <c r="L38" s="25">
        <v>20</v>
      </c>
      <c r="M38" s="35">
        <v>44375</v>
      </c>
      <c r="N38" s="35">
        <v>44378</v>
      </c>
      <c r="O38" s="36"/>
      <c r="P38" s="34">
        <f t="shared" si="3"/>
        <v>19.399999999999999</v>
      </c>
      <c r="Q38" s="34"/>
      <c r="R38" s="34"/>
      <c r="S38" s="34">
        <f>20*0.97</f>
        <v>19.399999999999999</v>
      </c>
      <c r="T38" s="34"/>
      <c r="U38" s="35" t="s">
        <v>33</v>
      </c>
      <c r="V38" s="36"/>
    </row>
    <row r="39" spans="1:22" s="37" customFormat="1" ht="27.95" customHeight="1">
      <c r="A39" s="25" t="s">
        <v>27</v>
      </c>
      <c r="B39" s="25" t="s">
        <v>28</v>
      </c>
      <c r="C39" s="25" t="s">
        <v>38</v>
      </c>
      <c r="D39" s="25" t="s">
        <v>71</v>
      </c>
      <c r="E39" s="25" t="s">
        <v>81</v>
      </c>
      <c r="F39" s="25">
        <v>1</v>
      </c>
      <c r="G39" s="25">
        <v>1</v>
      </c>
      <c r="H39" s="25">
        <v>0</v>
      </c>
      <c r="I39" s="25">
        <v>0</v>
      </c>
      <c r="J39" s="25" t="s">
        <v>82</v>
      </c>
      <c r="K39" s="25">
        <v>20</v>
      </c>
      <c r="L39" s="25">
        <v>20</v>
      </c>
      <c r="M39" s="35">
        <v>44375</v>
      </c>
      <c r="N39" s="35">
        <v>44378</v>
      </c>
      <c r="O39" s="36"/>
      <c r="P39" s="34">
        <f t="shared" si="3"/>
        <v>19.399999999999999</v>
      </c>
      <c r="Q39" s="34"/>
      <c r="R39" s="34"/>
      <c r="S39" s="34">
        <f>20*0.97</f>
        <v>19.399999999999999</v>
      </c>
      <c r="T39" s="34"/>
      <c r="U39" s="35" t="s">
        <v>33</v>
      </c>
      <c r="V39" s="36"/>
    </row>
    <row r="40" spans="1:22" s="37" customFormat="1" ht="27.95" customHeight="1">
      <c r="A40" s="25" t="s">
        <v>27</v>
      </c>
      <c r="B40" s="25" t="s">
        <v>28</v>
      </c>
      <c r="C40" s="25" t="s">
        <v>29</v>
      </c>
      <c r="D40" s="25" t="s">
        <v>30</v>
      </c>
      <c r="E40" s="25" t="s">
        <v>81</v>
      </c>
      <c r="F40" s="25">
        <v>1</v>
      </c>
      <c r="G40" s="25">
        <v>1</v>
      </c>
      <c r="H40" s="25">
        <v>0</v>
      </c>
      <c r="I40" s="25">
        <v>0</v>
      </c>
      <c r="J40" s="25" t="s">
        <v>83</v>
      </c>
      <c r="K40" s="25">
        <v>20</v>
      </c>
      <c r="L40" s="25">
        <v>20</v>
      </c>
      <c r="M40" s="35">
        <v>44375</v>
      </c>
      <c r="N40" s="35">
        <v>44378</v>
      </c>
      <c r="O40" s="36">
        <v>44519</v>
      </c>
      <c r="P40" s="34">
        <f t="shared" si="3"/>
        <v>19.399999999999999</v>
      </c>
      <c r="Q40" s="34"/>
      <c r="R40" s="34"/>
      <c r="S40" s="34">
        <v>19.399999999999999</v>
      </c>
      <c r="T40" s="34"/>
      <c r="U40" s="35" t="s">
        <v>33</v>
      </c>
      <c r="V40" s="36"/>
    </row>
    <row r="41" spans="1:22" s="37" customFormat="1" ht="27.95" customHeight="1">
      <c r="A41" s="25" t="s">
        <v>27</v>
      </c>
      <c r="B41" s="25" t="s">
        <v>28</v>
      </c>
      <c r="C41" s="25" t="s">
        <v>38</v>
      </c>
      <c r="D41" s="25" t="s">
        <v>71</v>
      </c>
      <c r="E41" s="25" t="s">
        <v>84</v>
      </c>
      <c r="F41" s="25">
        <v>1</v>
      </c>
      <c r="G41" s="25">
        <v>1</v>
      </c>
      <c r="H41" s="25">
        <v>0</v>
      </c>
      <c r="I41" s="25">
        <v>0</v>
      </c>
      <c r="J41" s="25" t="s">
        <v>85</v>
      </c>
      <c r="K41" s="25">
        <v>20</v>
      </c>
      <c r="L41" s="25">
        <v>20</v>
      </c>
      <c r="M41" s="35">
        <v>44375</v>
      </c>
      <c r="N41" s="35">
        <v>44378</v>
      </c>
      <c r="O41" s="36">
        <v>44408</v>
      </c>
      <c r="P41" s="34">
        <f t="shared" si="3"/>
        <v>20</v>
      </c>
      <c r="Q41" s="34"/>
      <c r="R41" s="34"/>
      <c r="S41" s="34">
        <v>20</v>
      </c>
      <c r="T41" s="34"/>
      <c r="U41" s="35" t="s">
        <v>33</v>
      </c>
      <c r="V41" s="36"/>
    </row>
    <row r="42" spans="1:22" s="37" customFormat="1" ht="27.95" customHeight="1">
      <c r="A42" s="25" t="s">
        <v>27</v>
      </c>
      <c r="B42" s="25" t="s">
        <v>28</v>
      </c>
      <c r="C42" s="25" t="s">
        <v>38</v>
      </c>
      <c r="D42" s="25" t="s">
        <v>71</v>
      </c>
      <c r="E42" s="25" t="s">
        <v>84</v>
      </c>
      <c r="F42" s="25">
        <v>1</v>
      </c>
      <c r="G42" s="25">
        <v>1</v>
      </c>
      <c r="H42" s="25">
        <v>0</v>
      </c>
      <c r="I42" s="25">
        <v>0</v>
      </c>
      <c r="J42" s="25" t="s">
        <v>86</v>
      </c>
      <c r="K42" s="25">
        <v>20</v>
      </c>
      <c r="L42" s="25">
        <v>20</v>
      </c>
      <c r="M42" s="35">
        <v>44375</v>
      </c>
      <c r="N42" s="35">
        <v>44378</v>
      </c>
      <c r="O42" s="36">
        <v>44408</v>
      </c>
      <c r="P42" s="34">
        <f t="shared" si="3"/>
        <v>20</v>
      </c>
      <c r="Q42" s="34"/>
      <c r="R42" s="34"/>
      <c r="S42" s="34">
        <v>20</v>
      </c>
      <c r="T42" s="34"/>
      <c r="U42" s="35" t="s">
        <v>33</v>
      </c>
      <c r="V42" s="36"/>
    </row>
    <row r="43" spans="1:22" s="37" customFormat="1" ht="27.95" customHeight="1">
      <c r="A43" s="25" t="s">
        <v>27</v>
      </c>
      <c r="B43" s="25" t="s">
        <v>28</v>
      </c>
      <c r="C43" s="25" t="s">
        <v>29</v>
      </c>
      <c r="D43" s="25" t="s">
        <v>30</v>
      </c>
      <c r="E43" s="25" t="s">
        <v>87</v>
      </c>
      <c r="F43" s="25">
        <v>1</v>
      </c>
      <c r="G43" s="25">
        <v>1</v>
      </c>
      <c r="H43" s="25">
        <v>0</v>
      </c>
      <c r="I43" s="25">
        <v>0</v>
      </c>
      <c r="J43" s="25" t="s">
        <v>88</v>
      </c>
      <c r="K43" s="25">
        <v>20</v>
      </c>
      <c r="L43" s="25">
        <v>20</v>
      </c>
      <c r="M43" s="35">
        <v>44375</v>
      </c>
      <c r="N43" s="35">
        <v>44378</v>
      </c>
      <c r="O43" s="36">
        <v>44518</v>
      </c>
      <c r="P43" s="34">
        <f t="shared" si="3"/>
        <v>19.380600000000001</v>
      </c>
      <c r="Q43" s="34"/>
      <c r="R43" s="34"/>
      <c r="S43" s="34">
        <v>19.380600000000001</v>
      </c>
      <c r="T43" s="34"/>
      <c r="U43" s="35" t="s">
        <v>33</v>
      </c>
      <c r="V43" s="36"/>
    </row>
    <row r="44" spans="1:22" s="37" customFormat="1" ht="27.95" customHeight="1">
      <c r="A44" s="25" t="s">
        <v>27</v>
      </c>
      <c r="B44" s="25" t="s">
        <v>28</v>
      </c>
      <c r="C44" s="25" t="s">
        <v>38</v>
      </c>
      <c r="D44" s="25" t="s">
        <v>89</v>
      </c>
      <c r="E44" s="25" t="s">
        <v>87</v>
      </c>
      <c r="F44" s="25">
        <v>1</v>
      </c>
      <c r="G44" s="25">
        <v>1</v>
      </c>
      <c r="H44" s="25">
        <v>0</v>
      </c>
      <c r="I44" s="25">
        <v>0</v>
      </c>
      <c r="J44" s="25" t="s">
        <v>90</v>
      </c>
      <c r="K44" s="25">
        <v>20</v>
      </c>
      <c r="L44" s="25">
        <v>20</v>
      </c>
      <c r="M44" s="35">
        <v>44375</v>
      </c>
      <c r="N44" s="35">
        <v>44378</v>
      </c>
      <c r="O44" s="36">
        <v>44408</v>
      </c>
      <c r="P44" s="34">
        <f t="shared" si="3"/>
        <v>20</v>
      </c>
      <c r="Q44" s="34"/>
      <c r="R44" s="34"/>
      <c r="S44" s="34">
        <v>20</v>
      </c>
      <c r="T44" s="34"/>
      <c r="U44" s="35" t="s">
        <v>33</v>
      </c>
      <c r="V44" s="36"/>
    </row>
    <row r="45" spans="1:22" s="37" customFormat="1" ht="27.95" customHeight="1">
      <c r="A45" s="25" t="s">
        <v>27</v>
      </c>
      <c r="B45" s="25" t="s">
        <v>28</v>
      </c>
      <c r="C45" s="25" t="s">
        <v>38</v>
      </c>
      <c r="D45" s="25" t="s">
        <v>89</v>
      </c>
      <c r="E45" s="25" t="s">
        <v>87</v>
      </c>
      <c r="F45" s="25">
        <v>1</v>
      </c>
      <c r="G45" s="25">
        <v>1</v>
      </c>
      <c r="H45" s="25">
        <v>0</v>
      </c>
      <c r="I45" s="25">
        <v>0</v>
      </c>
      <c r="J45" s="25" t="s">
        <v>91</v>
      </c>
      <c r="K45" s="25">
        <v>20</v>
      </c>
      <c r="L45" s="25">
        <v>20</v>
      </c>
      <c r="M45" s="35">
        <v>44375</v>
      </c>
      <c r="N45" s="35">
        <v>44378</v>
      </c>
      <c r="O45" s="36">
        <v>44408</v>
      </c>
      <c r="P45" s="34">
        <f t="shared" si="3"/>
        <v>20</v>
      </c>
      <c r="Q45" s="34"/>
      <c r="R45" s="34"/>
      <c r="S45" s="34">
        <v>20</v>
      </c>
      <c r="T45" s="34"/>
      <c r="U45" s="35" t="s">
        <v>33</v>
      </c>
      <c r="V45" s="36"/>
    </row>
    <row r="46" spans="1:22" s="37" customFormat="1" ht="27.95" customHeight="1">
      <c r="A46" s="25" t="s">
        <v>27</v>
      </c>
      <c r="B46" s="25" t="s">
        <v>28</v>
      </c>
      <c r="C46" s="25" t="s">
        <v>38</v>
      </c>
      <c r="D46" s="25" t="s">
        <v>71</v>
      </c>
      <c r="E46" s="25" t="s">
        <v>92</v>
      </c>
      <c r="F46" s="25">
        <v>1</v>
      </c>
      <c r="G46" s="25">
        <v>1</v>
      </c>
      <c r="H46" s="25">
        <v>0</v>
      </c>
      <c r="I46" s="25">
        <v>0</v>
      </c>
      <c r="J46" s="25" t="s">
        <v>93</v>
      </c>
      <c r="K46" s="25">
        <v>20</v>
      </c>
      <c r="L46" s="25">
        <v>20</v>
      </c>
      <c r="M46" s="35">
        <v>44375</v>
      </c>
      <c r="N46" s="35">
        <v>44378</v>
      </c>
      <c r="O46" s="36">
        <v>44408</v>
      </c>
      <c r="P46" s="34">
        <f t="shared" si="3"/>
        <v>20</v>
      </c>
      <c r="Q46" s="34"/>
      <c r="R46" s="34"/>
      <c r="S46" s="34">
        <v>20</v>
      </c>
      <c r="T46" s="34"/>
      <c r="U46" s="35" t="s">
        <v>33</v>
      </c>
      <c r="V46" s="36"/>
    </row>
    <row r="47" spans="1:22" s="37" customFormat="1" ht="27.95" customHeight="1">
      <c r="A47" s="25" t="s">
        <v>27</v>
      </c>
      <c r="B47" s="25" t="s">
        <v>28</v>
      </c>
      <c r="C47" s="25" t="s">
        <v>29</v>
      </c>
      <c r="D47" s="25" t="s">
        <v>30</v>
      </c>
      <c r="E47" s="25" t="s">
        <v>92</v>
      </c>
      <c r="F47" s="25">
        <v>1</v>
      </c>
      <c r="G47" s="25">
        <v>1</v>
      </c>
      <c r="H47" s="25">
        <v>0</v>
      </c>
      <c r="I47" s="25">
        <v>0</v>
      </c>
      <c r="J47" s="25" t="s">
        <v>94</v>
      </c>
      <c r="K47" s="25">
        <v>20</v>
      </c>
      <c r="L47" s="25">
        <v>20</v>
      </c>
      <c r="M47" s="35">
        <v>44375</v>
      </c>
      <c r="N47" s="35">
        <v>44440</v>
      </c>
      <c r="O47" s="36">
        <v>44454</v>
      </c>
      <c r="P47" s="34">
        <f t="shared" si="3"/>
        <v>19.399999999999999</v>
      </c>
      <c r="Q47" s="34"/>
      <c r="R47" s="34"/>
      <c r="S47" s="34">
        <v>19.399999999999999</v>
      </c>
      <c r="T47" s="34"/>
      <c r="U47" s="35" t="s">
        <v>33</v>
      </c>
      <c r="V47" s="36"/>
    </row>
    <row r="48" spans="1:22" s="37" customFormat="1" ht="27.95" customHeight="1">
      <c r="A48" s="25" t="s">
        <v>27</v>
      </c>
      <c r="B48" s="25" t="s">
        <v>28</v>
      </c>
      <c r="C48" s="25" t="s">
        <v>29</v>
      </c>
      <c r="D48" s="25" t="s">
        <v>30</v>
      </c>
      <c r="E48" s="25" t="s">
        <v>92</v>
      </c>
      <c r="F48" s="25">
        <v>1</v>
      </c>
      <c r="G48" s="25">
        <v>1</v>
      </c>
      <c r="H48" s="25">
        <v>0</v>
      </c>
      <c r="I48" s="25">
        <v>0</v>
      </c>
      <c r="J48" s="25" t="s">
        <v>95</v>
      </c>
      <c r="K48" s="25">
        <v>20</v>
      </c>
      <c r="L48" s="25">
        <v>20</v>
      </c>
      <c r="M48" s="35">
        <v>44375</v>
      </c>
      <c r="N48" s="35">
        <v>44440</v>
      </c>
      <c r="O48" s="36">
        <v>44454</v>
      </c>
      <c r="P48" s="34">
        <f t="shared" si="3"/>
        <v>19.34</v>
      </c>
      <c r="Q48" s="34"/>
      <c r="R48" s="34"/>
      <c r="S48" s="34">
        <v>19.34</v>
      </c>
      <c r="T48" s="34"/>
      <c r="U48" s="35" t="s">
        <v>33</v>
      </c>
      <c r="V48" s="36"/>
    </row>
    <row r="49" spans="1:22" s="37" customFormat="1" ht="27.95" customHeight="1">
      <c r="A49" s="25" t="s">
        <v>27</v>
      </c>
      <c r="B49" s="25" t="s">
        <v>28</v>
      </c>
      <c r="C49" s="25" t="s">
        <v>29</v>
      </c>
      <c r="D49" s="25" t="s">
        <v>30</v>
      </c>
      <c r="E49" s="25" t="s">
        <v>92</v>
      </c>
      <c r="F49" s="25">
        <v>1</v>
      </c>
      <c r="G49" s="25">
        <v>1</v>
      </c>
      <c r="H49" s="25">
        <v>0</v>
      </c>
      <c r="I49" s="25">
        <v>0</v>
      </c>
      <c r="J49" s="25" t="s">
        <v>96</v>
      </c>
      <c r="K49" s="25">
        <v>20</v>
      </c>
      <c r="L49" s="25">
        <v>20</v>
      </c>
      <c r="M49" s="35">
        <v>44375</v>
      </c>
      <c r="N49" s="35">
        <v>44435</v>
      </c>
      <c r="O49" s="36">
        <v>44449</v>
      </c>
      <c r="P49" s="34">
        <f t="shared" si="3"/>
        <v>19.36</v>
      </c>
      <c r="Q49" s="34"/>
      <c r="R49" s="34"/>
      <c r="S49" s="34">
        <v>19.36</v>
      </c>
      <c r="T49" s="34"/>
      <c r="U49" s="35" t="s">
        <v>33</v>
      </c>
      <c r="V49" s="36"/>
    </row>
    <row r="50" spans="1:22" s="37" customFormat="1" ht="27.95" customHeight="1">
      <c r="A50" s="25" t="s">
        <v>27</v>
      </c>
      <c r="B50" s="25" t="s">
        <v>28</v>
      </c>
      <c r="C50" s="25" t="s">
        <v>29</v>
      </c>
      <c r="D50" s="25" t="s">
        <v>30</v>
      </c>
      <c r="E50" s="25" t="s">
        <v>79</v>
      </c>
      <c r="F50" s="25">
        <v>1</v>
      </c>
      <c r="G50" s="25">
        <v>1</v>
      </c>
      <c r="H50" s="25">
        <v>0</v>
      </c>
      <c r="I50" s="25">
        <v>0</v>
      </c>
      <c r="J50" s="25" t="s">
        <v>97</v>
      </c>
      <c r="K50" s="25">
        <v>20</v>
      </c>
      <c r="L50" s="25">
        <v>20</v>
      </c>
      <c r="M50" s="35">
        <v>44375</v>
      </c>
      <c r="N50" s="35">
        <v>44378</v>
      </c>
      <c r="O50" s="36">
        <v>44519</v>
      </c>
      <c r="P50" s="34">
        <f t="shared" si="3"/>
        <v>19.399999999999999</v>
      </c>
      <c r="Q50" s="34"/>
      <c r="R50" s="34"/>
      <c r="S50" s="34">
        <v>19.399999999999999</v>
      </c>
      <c r="T50" s="34"/>
      <c r="U50" s="35" t="s">
        <v>33</v>
      </c>
      <c r="V50" s="36"/>
    </row>
    <row r="51" spans="1:22" s="37" customFormat="1" ht="27.95" customHeight="1">
      <c r="A51" s="25" t="s">
        <v>27</v>
      </c>
      <c r="B51" s="25" t="s">
        <v>28</v>
      </c>
      <c r="C51" s="25" t="s">
        <v>29</v>
      </c>
      <c r="D51" s="25" t="s">
        <v>30</v>
      </c>
      <c r="E51" s="25" t="s">
        <v>98</v>
      </c>
      <c r="F51" s="25">
        <v>1</v>
      </c>
      <c r="G51" s="25">
        <v>1</v>
      </c>
      <c r="H51" s="25">
        <v>0</v>
      </c>
      <c r="I51" s="25">
        <v>0</v>
      </c>
      <c r="J51" s="25" t="s">
        <v>99</v>
      </c>
      <c r="K51" s="25">
        <v>20</v>
      </c>
      <c r="L51" s="25">
        <v>20</v>
      </c>
      <c r="M51" s="35">
        <v>44375</v>
      </c>
      <c r="N51" s="35">
        <v>44378</v>
      </c>
      <c r="O51" s="36">
        <v>44519</v>
      </c>
      <c r="P51" s="34">
        <f t="shared" si="3"/>
        <v>19.399999999999999</v>
      </c>
      <c r="Q51" s="34"/>
      <c r="R51" s="34"/>
      <c r="S51" s="34">
        <v>19.399999999999999</v>
      </c>
      <c r="T51" s="34"/>
      <c r="U51" s="35" t="s">
        <v>33</v>
      </c>
      <c r="V51" s="36"/>
    </row>
    <row r="52" spans="1:22" s="37" customFormat="1" ht="27.95" customHeight="1">
      <c r="A52" s="25" t="s">
        <v>27</v>
      </c>
      <c r="B52" s="25" t="s">
        <v>28</v>
      </c>
      <c r="C52" s="25" t="s">
        <v>29</v>
      </c>
      <c r="D52" s="25" t="s">
        <v>30</v>
      </c>
      <c r="E52" s="25" t="s">
        <v>98</v>
      </c>
      <c r="F52" s="25">
        <v>1</v>
      </c>
      <c r="G52" s="25">
        <v>1</v>
      </c>
      <c r="H52" s="25">
        <v>0</v>
      </c>
      <c r="I52" s="25">
        <v>0</v>
      </c>
      <c r="J52" s="25" t="s">
        <v>100</v>
      </c>
      <c r="K52" s="25">
        <v>20</v>
      </c>
      <c r="L52" s="25">
        <v>20</v>
      </c>
      <c r="M52" s="35">
        <v>44375</v>
      </c>
      <c r="N52" s="35">
        <v>44378</v>
      </c>
      <c r="O52" s="36">
        <v>44519</v>
      </c>
      <c r="P52" s="34">
        <f t="shared" si="3"/>
        <v>19.399999999999999</v>
      </c>
      <c r="Q52" s="34"/>
      <c r="R52" s="34"/>
      <c r="S52" s="34">
        <v>19.399999999999999</v>
      </c>
      <c r="T52" s="34"/>
      <c r="U52" s="35" t="s">
        <v>33</v>
      </c>
      <c r="V52" s="36"/>
    </row>
    <row r="53" spans="1:22" s="37" customFormat="1" ht="27.95" customHeight="1">
      <c r="A53" s="25" t="s">
        <v>27</v>
      </c>
      <c r="B53" s="25" t="s">
        <v>28</v>
      </c>
      <c r="C53" s="25" t="s">
        <v>38</v>
      </c>
      <c r="D53" s="25" t="s">
        <v>101</v>
      </c>
      <c r="E53" s="25" t="s">
        <v>102</v>
      </c>
      <c r="F53" s="25">
        <v>1</v>
      </c>
      <c r="G53" s="25">
        <v>1</v>
      </c>
      <c r="H53" s="25">
        <v>0</v>
      </c>
      <c r="I53" s="25">
        <v>0</v>
      </c>
      <c r="J53" s="25" t="s">
        <v>103</v>
      </c>
      <c r="K53" s="25">
        <v>135</v>
      </c>
      <c r="L53" s="25">
        <v>135</v>
      </c>
      <c r="M53" s="35">
        <v>44375</v>
      </c>
      <c r="N53" s="35">
        <v>44378</v>
      </c>
      <c r="O53" s="36">
        <v>44499</v>
      </c>
      <c r="P53" s="34">
        <f t="shared" si="3"/>
        <v>135</v>
      </c>
      <c r="Q53" s="34"/>
      <c r="R53" s="34"/>
      <c r="S53" s="34">
        <v>135</v>
      </c>
      <c r="T53" s="34"/>
      <c r="U53" s="35" t="s">
        <v>33</v>
      </c>
      <c r="V53" s="36"/>
    </row>
    <row r="54" spans="1:22" s="37" customFormat="1" ht="27.95" customHeight="1">
      <c r="A54" s="25" t="s">
        <v>27</v>
      </c>
      <c r="B54" s="25" t="s">
        <v>28</v>
      </c>
      <c r="C54" s="25" t="s">
        <v>38</v>
      </c>
      <c r="D54" s="25" t="s">
        <v>104</v>
      </c>
      <c r="E54" s="25" t="s">
        <v>46</v>
      </c>
      <c r="F54" s="25"/>
      <c r="G54" s="25">
        <v>1</v>
      </c>
      <c r="H54" s="25">
        <v>0</v>
      </c>
      <c r="I54" s="25">
        <v>0</v>
      </c>
      <c r="J54" s="59" t="s">
        <v>105</v>
      </c>
      <c r="K54" s="25">
        <v>3000</v>
      </c>
      <c r="L54" s="25">
        <v>3000</v>
      </c>
      <c r="M54" s="60">
        <v>44295</v>
      </c>
      <c r="N54" s="60">
        <v>44301</v>
      </c>
      <c r="O54" s="61">
        <v>44428</v>
      </c>
      <c r="P54" s="34">
        <f t="shared" si="3"/>
        <v>3000</v>
      </c>
      <c r="Q54" s="34"/>
      <c r="R54" s="34"/>
      <c r="S54" s="34"/>
      <c r="T54" s="34">
        <v>3000</v>
      </c>
      <c r="U54" s="35" t="s">
        <v>33</v>
      </c>
      <c r="V54" s="36"/>
    </row>
    <row r="55" spans="1:22" s="37" customFormat="1" ht="27.95" customHeight="1">
      <c r="A55" s="25" t="s">
        <v>27</v>
      </c>
      <c r="B55" s="25" t="s">
        <v>28</v>
      </c>
      <c r="C55" s="25" t="s">
        <v>29</v>
      </c>
      <c r="D55" s="25" t="s">
        <v>30</v>
      </c>
      <c r="E55" s="25" t="s">
        <v>106</v>
      </c>
      <c r="F55" s="25">
        <v>1</v>
      </c>
      <c r="G55" s="25">
        <v>1</v>
      </c>
      <c r="H55" s="25">
        <v>0</v>
      </c>
      <c r="I55" s="25">
        <v>0</v>
      </c>
      <c r="J55" s="62" t="s">
        <v>107</v>
      </c>
      <c r="K55" s="25">
        <v>1300</v>
      </c>
      <c r="L55" s="25">
        <v>1300</v>
      </c>
      <c r="M55" s="60">
        <v>44295</v>
      </c>
      <c r="N55" s="60">
        <v>44301</v>
      </c>
      <c r="O55" s="61">
        <v>44521</v>
      </c>
      <c r="P55" s="34">
        <f t="shared" si="3"/>
        <v>1261</v>
      </c>
      <c r="Q55" s="34"/>
      <c r="R55" s="34"/>
      <c r="S55" s="34"/>
      <c r="T55" s="34">
        <f>448+390+423</f>
        <v>1261</v>
      </c>
      <c r="U55" s="35" t="s">
        <v>33</v>
      </c>
      <c r="V55" s="36"/>
    </row>
    <row r="56" spans="1:22" s="37" customFormat="1" ht="27.95" customHeight="1">
      <c r="A56" s="25" t="s">
        <v>27</v>
      </c>
      <c r="B56" s="25" t="s">
        <v>28</v>
      </c>
      <c r="C56" s="25" t="s">
        <v>29</v>
      </c>
      <c r="D56" s="25" t="s">
        <v>30</v>
      </c>
      <c r="E56" s="25" t="s">
        <v>75</v>
      </c>
      <c r="F56" s="25">
        <v>1</v>
      </c>
      <c r="G56" s="25">
        <v>1</v>
      </c>
      <c r="H56" s="25">
        <v>0</v>
      </c>
      <c r="I56" s="25">
        <v>0</v>
      </c>
      <c r="J56" s="62" t="s">
        <v>108</v>
      </c>
      <c r="K56" s="25">
        <v>850</v>
      </c>
      <c r="L56" s="25">
        <v>850</v>
      </c>
      <c r="M56" s="60">
        <v>44295</v>
      </c>
      <c r="N56" s="60">
        <v>44365</v>
      </c>
      <c r="O56" s="61">
        <v>44414</v>
      </c>
      <c r="P56" s="34">
        <f>T56</f>
        <v>824.3854</v>
      </c>
      <c r="Q56" s="34"/>
      <c r="R56" s="34"/>
      <c r="S56" s="34"/>
      <c r="T56" s="34">
        <f>141.0654+683.32</f>
        <v>824.3854</v>
      </c>
      <c r="U56" s="35" t="s">
        <v>33</v>
      </c>
      <c r="V56" s="36"/>
    </row>
    <row r="57" spans="1:22" s="37" customFormat="1" ht="27.95" customHeight="1">
      <c r="A57" s="25" t="s">
        <v>27</v>
      </c>
      <c r="B57" s="25" t="s">
        <v>28</v>
      </c>
      <c r="C57" s="25" t="s">
        <v>29</v>
      </c>
      <c r="D57" s="25" t="s">
        <v>66</v>
      </c>
      <c r="E57" s="25" t="s">
        <v>102</v>
      </c>
      <c r="F57" s="25">
        <v>1</v>
      </c>
      <c r="G57" s="25">
        <v>1</v>
      </c>
      <c r="H57" s="25">
        <v>0</v>
      </c>
      <c r="I57" s="25">
        <v>0</v>
      </c>
      <c r="J57" s="62" t="s">
        <v>109</v>
      </c>
      <c r="K57" s="25">
        <f>628+850</f>
        <v>1478</v>
      </c>
      <c r="L57" s="25">
        <f>628+850</f>
        <v>1478</v>
      </c>
      <c r="M57" s="60">
        <v>44295</v>
      </c>
      <c r="N57" s="60">
        <v>44301</v>
      </c>
      <c r="O57" s="61"/>
      <c r="P57" s="34">
        <f t="shared" si="3"/>
        <v>1433.66</v>
      </c>
      <c r="Q57" s="34"/>
      <c r="R57" s="34"/>
      <c r="S57" s="34"/>
      <c r="T57" s="34">
        <f>L57*0.97</f>
        <v>1433.66</v>
      </c>
      <c r="U57" s="35" t="s">
        <v>33</v>
      </c>
      <c r="V57" s="36"/>
    </row>
    <row r="58" spans="1:22" s="37" customFormat="1" ht="27.95" customHeight="1">
      <c r="A58" s="37" t="s">
        <v>20</v>
      </c>
      <c r="K58" s="37">
        <f>SUM(K6:K57)</f>
        <v>14154</v>
      </c>
      <c r="L58" s="37">
        <f t="shared" ref="L58:T58" si="4">SUM(L6:L57)</f>
        <v>14154</v>
      </c>
      <c r="P58" s="63">
        <f t="shared" si="4"/>
        <v>13799.428379999999</v>
      </c>
      <c r="Q58" s="63">
        <f t="shared" si="4"/>
        <v>3055</v>
      </c>
      <c r="R58" s="63">
        <f t="shared" si="4"/>
        <v>1990.3901840000001</v>
      </c>
      <c r="S58" s="63">
        <f t="shared" si="4"/>
        <v>2234.992796</v>
      </c>
      <c r="T58" s="63">
        <f t="shared" si="4"/>
        <v>6519.0454</v>
      </c>
      <c r="U58" s="64"/>
      <c r="V58" s="64"/>
    </row>
    <row r="59" spans="1:22" s="69" customFormat="1" ht="143.1" customHeight="1">
      <c r="A59" s="65" t="s">
        <v>110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6"/>
      <c r="R59" s="66"/>
      <c r="S59" s="66"/>
      <c r="T59" s="66"/>
      <c r="U59" s="67"/>
      <c r="V59" s="68"/>
    </row>
    <row r="61" spans="1:22" s="37" customFormat="1">
      <c r="M61" s="70"/>
      <c r="N61" s="70"/>
      <c r="P61" s="63"/>
      <c r="Q61" s="63"/>
      <c r="R61" s="63"/>
      <c r="S61" s="63"/>
      <c r="T61" s="71"/>
      <c r="U61" s="72"/>
      <c r="V61" s="72"/>
    </row>
    <row r="63" spans="1:22" s="37" customFormat="1">
      <c r="M63" s="70"/>
      <c r="N63" s="70"/>
      <c r="P63" s="73"/>
      <c r="Q63" s="63"/>
      <c r="R63" s="63"/>
      <c r="S63" s="63"/>
      <c r="T63" s="63"/>
      <c r="U63" s="72"/>
      <c r="V63" s="72"/>
    </row>
    <row r="64" spans="1:22" s="37" customFormat="1">
      <c r="M64" s="70"/>
      <c r="N64" s="70"/>
      <c r="P64" s="63"/>
      <c r="Q64" s="63"/>
      <c r="R64" s="63"/>
      <c r="S64" s="74"/>
      <c r="T64" s="63"/>
      <c r="U64" s="72"/>
      <c r="V64" s="72"/>
    </row>
    <row r="65" spans="13:22" s="37" customFormat="1">
      <c r="M65" s="70"/>
      <c r="N65" s="70"/>
      <c r="P65" s="63"/>
      <c r="Q65" s="63"/>
      <c r="R65" s="63"/>
      <c r="S65" s="74"/>
      <c r="T65" s="63"/>
      <c r="U65" s="72"/>
      <c r="V65" s="72"/>
    </row>
    <row r="74" spans="13:22" s="37" customFormat="1">
      <c r="M74" s="70"/>
      <c r="N74" s="70"/>
      <c r="P74" s="75"/>
      <c r="Q74" s="75"/>
      <c r="R74" s="75"/>
      <c r="S74" s="63"/>
      <c r="T74" s="63"/>
      <c r="U74" s="72"/>
      <c r="V74" s="72"/>
    </row>
  </sheetData>
  <autoFilter ref="A5:V59"/>
  <mergeCells count="17">
    <mergeCell ref="O4:O5"/>
    <mergeCell ref="A2:T2"/>
    <mergeCell ref="K4:L4"/>
    <mergeCell ref="P4:T4"/>
    <mergeCell ref="A59:T5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phoneticPr fontId="23" type="noConversion"/>
  <dataValidations count="1">
    <dataValidation type="list" allowBlank="1" showInputMessage="1" showErrorMessage="1" sqref="C6 C53 C54 C58 C59 C7:C10 C11:C14 C15:C23 C24:C26 C27:C38 C39:C46 C47:C52 C55:C57">
      <formula1>INDIRECT(#REF!)</formula1>
    </dataValidation>
  </dataValidations>
  <pageMargins left="0.75138888888888899" right="0.75138888888888899" top="1" bottom="1" header="0.5" footer="0.5"/>
  <pageSetup paperSize="8" scale="58" fitToHeight="2" orientation="landscape"/>
  <ignoredErrors>
    <ignoredError sqref="P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J10" sqref="J10"/>
    </sheetView>
  </sheetViews>
  <sheetFormatPr defaultColWidth="8.875" defaultRowHeight="13.5"/>
  <cols>
    <col min="1" max="1" width="13.625" style="5" customWidth="1"/>
    <col min="2" max="2" width="11" style="6" customWidth="1"/>
    <col min="3" max="3" width="7.75" style="5" customWidth="1"/>
    <col min="4" max="4" width="7.625" style="5" customWidth="1"/>
    <col min="5" max="5" width="7.375" style="6" customWidth="1"/>
    <col min="6" max="6" width="11.125" style="5" customWidth="1"/>
    <col min="7" max="7" width="8.625" style="5" customWidth="1"/>
    <col min="8" max="8" width="10.75" style="5" customWidth="1"/>
    <col min="9" max="9" width="8.5" style="5" customWidth="1"/>
    <col min="10" max="10" width="6.5" style="6" customWidth="1"/>
    <col min="11" max="12" width="6.375" style="6" customWidth="1"/>
    <col min="13" max="13" width="6.75" style="6" customWidth="1"/>
    <col min="14" max="16" width="6.75" style="5" customWidth="1"/>
    <col min="17" max="17" width="8.125" style="5" customWidth="1"/>
    <col min="18" max="18" width="9.625" style="5" customWidth="1"/>
    <col min="19" max="19" width="10.125" style="7" customWidth="1"/>
    <col min="20" max="20" width="8.625" style="7" customWidth="1"/>
    <col min="21" max="22" width="8.875" style="1"/>
    <col min="23" max="23" width="11.125" style="1"/>
    <col min="24" max="16384" width="8.875" style="1"/>
  </cols>
  <sheetData>
    <row r="1" spans="1:20" ht="21" customHeight="1">
      <c r="A1" s="8" t="s">
        <v>111</v>
      </c>
    </row>
    <row r="2" spans="1:20" ht="39" customHeight="1">
      <c r="A2" s="26" t="s">
        <v>112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30" customHeight="1">
      <c r="A3" s="29" t="s">
        <v>113</v>
      </c>
      <c r="B3" s="28" t="s">
        <v>114</v>
      </c>
      <c r="C3" s="28"/>
      <c r="D3" s="28"/>
      <c r="E3" s="28"/>
      <c r="F3" s="28"/>
      <c r="G3" s="28" t="s">
        <v>115</v>
      </c>
      <c r="H3" s="28"/>
      <c r="I3" s="28"/>
      <c r="J3" s="29" t="s">
        <v>116</v>
      </c>
      <c r="K3" s="29"/>
      <c r="L3" s="29"/>
      <c r="M3" s="29"/>
      <c r="N3" s="29" t="s">
        <v>117</v>
      </c>
      <c r="O3" s="29"/>
      <c r="P3" s="29"/>
      <c r="Q3" s="29"/>
      <c r="R3" s="30" t="s">
        <v>118</v>
      </c>
      <c r="S3" s="31"/>
      <c r="T3" s="32"/>
    </row>
    <row r="4" spans="1:20" ht="48" customHeight="1">
      <c r="A4" s="29"/>
      <c r="B4" s="9" t="s">
        <v>20</v>
      </c>
      <c r="C4" s="9" t="s">
        <v>119</v>
      </c>
      <c r="D4" s="9" t="s">
        <v>120</v>
      </c>
      <c r="E4" s="9" t="s">
        <v>121</v>
      </c>
      <c r="F4" s="9" t="s">
        <v>122</v>
      </c>
      <c r="G4" s="9" t="s">
        <v>123</v>
      </c>
      <c r="H4" s="9" t="s">
        <v>124</v>
      </c>
      <c r="I4" s="9" t="s">
        <v>125</v>
      </c>
      <c r="J4" s="9" t="s">
        <v>126</v>
      </c>
      <c r="K4" s="9" t="s">
        <v>127</v>
      </c>
      <c r="L4" s="9" t="s">
        <v>128</v>
      </c>
      <c r="M4" s="9" t="s">
        <v>129</v>
      </c>
      <c r="N4" s="9" t="s">
        <v>130</v>
      </c>
      <c r="O4" s="9" t="s">
        <v>131</v>
      </c>
      <c r="P4" s="9" t="s">
        <v>132</v>
      </c>
      <c r="Q4" s="9" t="s">
        <v>133</v>
      </c>
      <c r="R4" s="9" t="s">
        <v>134</v>
      </c>
      <c r="S4" s="9" t="s">
        <v>135</v>
      </c>
      <c r="T4" s="9" t="s">
        <v>136</v>
      </c>
    </row>
    <row r="5" spans="1:20" s="2" customFormat="1" ht="30.75" customHeight="1">
      <c r="A5" s="10" t="s">
        <v>137</v>
      </c>
      <c r="B5" s="11">
        <f t="shared" ref="B5:F5" si="0">SUM(B6:B17)</f>
        <v>188238</v>
      </c>
      <c r="C5" s="11">
        <f t="shared" si="0"/>
        <v>54560</v>
      </c>
      <c r="D5" s="11">
        <f t="shared" si="0"/>
        <v>29989</v>
      </c>
      <c r="E5" s="11">
        <f t="shared" si="0"/>
        <v>22415</v>
      </c>
      <c r="F5" s="11">
        <f t="shared" si="0"/>
        <v>81274</v>
      </c>
      <c r="H5" s="12"/>
      <c r="I5" s="17">
        <f>H5/B5</f>
        <v>0</v>
      </c>
      <c r="J5" s="12"/>
      <c r="K5" s="12"/>
      <c r="L5" s="12"/>
      <c r="M5" s="12"/>
      <c r="N5" s="12"/>
      <c r="O5" s="12"/>
      <c r="P5" s="12"/>
      <c r="Q5" s="17" t="e">
        <f>P5/G5</f>
        <v>#DIV/0!</v>
      </c>
      <c r="R5" s="22"/>
      <c r="S5" s="22"/>
      <c r="T5" s="17">
        <f>S5/B5</f>
        <v>0</v>
      </c>
    </row>
    <row r="6" spans="1:20" s="3" customFormat="1" ht="23.25" customHeight="1">
      <c r="A6" s="11" t="s">
        <v>138</v>
      </c>
      <c r="B6" s="11">
        <f t="shared" ref="B6:B17" si="1">SUM(C6:F6)</f>
        <v>19964</v>
      </c>
      <c r="C6" s="11">
        <v>3248</v>
      </c>
      <c r="D6" s="11">
        <v>2196</v>
      </c>
      <c r="E6" s="11">
        <v>2320</v>
      </c>
      <c r="F6" s="11">
        <v>12200</v>
      </c>
      <c r="G6" s="11"/>
      <c r="H6" s="12"/>
      <c r="I6" s="17">
        <f t="shared" ref="I6:I17" si="2">H6/B6</f>
        <v>0</v>
      </c>
      <c r="J6" s="11"/>
      <c r="K6" s="11"/>
      <c r="L6" s="11"/>
      <c r="M6" s="11"/>
      <c r="N6" s="11"/>
      <c r="O6" s="11"/>
      <c r="P6" s="11"/>
      <c r="Q6" s="17" t="e">
        <f t="shared" ref="Q6:Q17" si="3">P6/G6</f>
        <v>#DIV/0!</v>
      </c>
      <c r="R6" s="12"/>
      <c r="S6" s="11"/>
      <c r="T6" s="17">
        <f t="shared" ref="T6:T17" si="4">S6/B6</f>
        <v>0</v>
      </c>
    </row>
    <row r="7" spans="1:20" s="3" customFormat="1" ht="21.75" customHeight="1">
      <c r="A7" s="11" t="s">
        <v>139</v>
      </c>
      <c r="B7" s="11">
        <f t="shared" si="1"/>
        <v>17357</v>
      </c>
      <c r="C7" s="11">
        <v>1327</v>
      </c>
      <c r="D7" s="11">
        <v>7610</v>
      </c>
      <c r="E7" s="11">
        <v>2420</v>
      </c>
      <c r="F7" s="11">
        <v>6000</v>
      </c>
      <c r="G7" s="11"/>
      <c r="H7" s="12"/>
      <c r="I7" s="17">
        <f t="shared" si="2"/>
        <v>0</v>
      </c>
      <c r="J7" s="11"/>
      <c r="K7" s="11"/>
      <c r="L7" s="11"/>
      <c r="M7" s="11"/>
      <c r="N7" s="11"/>
      <c r="O7" s="11"/>
      <c r="P7" s="11"/>
      <c r="Q7" s="17" t="e">
        <f t="shared" si="3"/>
        <v>#DIV/0!</v>
      </c>
      <c r="R7" s="12"/>
      <c r="S7" s="12"/>
      <c r="T7" s="17">
        <f t="shared" si="4"/>
        <v>0</v>
      </c>
    </row>
    <row r="8" spans="1:20" s="3" customFormat="1" ht="22.5" customHeight="1">
      <c r="A8" s="11" t="s">
        <v>140</v>
      </c>
      <c r="B8" s="11">
        <f t="shared" si="1"/>
        <v>20445</v>
      </c>
      <c r="C8" s="11">
        <v>12034</v>
      </c>
      <c r="D8" s="11">
        <v>411</v>
      </c>
      <c r="E8" s="11"/>
      <c r="F8" s="13">
        <v>8000</v>
      </c>
      <c r="G8" s="11"/>
      <c r="H8" s="12"/>
      <c r="I8" s="17">
        <f t="shared" si="2"/>
        <v>0</v>
      </c>
      <c r="J8" s="11"/>
      <c r="K8" s="18"/>
      <c r="L8" s="11"/>
      <c r="M8" s="11"/>
      <c r="N8" s="11"/>
      <c r="O8" s="11"/>
      <c r="P8" s="11"/>
      <c r="Q8" s="17" t="e">
        <f t="shared" si="3"/>
        <v>#DIV/0!</v>
      </c>
      <c r="R8" s="12"/>
      <c r="S8" s="22"/>
      <c r="T8" s="17">
        <f t="shared" si="4"/>
        <v>0</v>
      </c>
    </row>
    <row r="9" spans="1:20" s="3" customFormat="1" ht="21" customHeight="1">
      <c r="A9" s="11" t="s">
        <v>141</v>
      </c>
      <c r="B9" s="11">
        <f t="shared" si="1"/>
        <v>15665</v>
      </c>
      <c r="C9" s="11">
        <v>7460</v>
      </c>
      <c r="D9" s="11">
        <v>405</v>
      </c>
      <c r="E9" s="11">
        <v>2600</v>
      </c>
      <c r="F9" s="11">
        <v>5200</v>
      </c>
      <c r="G9" s="11"/>
      <c r="H9" s="12"/>
      <c r="I9" s="17">
        <f t="shared" si="2"/>
        <v>0</v>
      </c>
      <c r="J9" s="11"/>
      <c r="K9" s="11"/>
      <c r="L9" s="11"/>
      <c r="M9" s="11"/>
      <c r="N9" s="11"/>
      <c r="O9" s="11"/>
      <c r="P9" s="11"/>
      <c r="Q9" s="17" t="e">
        <f t="shared" si="3"/>
        <v>#DIV/0!</v>
      </c>
      <c r="R9" s="12"/>
      <c r="S9" s="12"/>
      <c r="T9" s="17">
        <f t="shared" si="4"/>
        <v>0</v>
      </c>
    </row>
    <row r="10" spans="1:20" s="3" customFormat="1" ht="24" customHeight="1">
      <c r="A10" s="11" t="s">
        <v>142</v>
      </c>
      <c r="B10" s="11">
        <f t="shared" si="1"/>
        <v>14347</v>
      </c>
      <c r="C10" s="11">
        <v>1649</v>
      </c>
      <c r="D10" s="11">
        <v>7328</v>
      </c>
      <c r="E10" s="11">
        <v>320</v>
      </c>
      <c r="F10" s="13">
        <v>5050</v>
      </c>
      <c r="G10" s="11"/>
      <c r="H10" s="12"/>
      <c r="I10" s="17">
        <f t="shared" si="2"/>
        <v>0</v>
      </c>
      <c r="J10" s="11"/>
      <c r="K10" s="11"/>
      <c r="L10" s="11"/>
      <c r="M10" s="11"/>
      <c r="N10" s="11"/>
      <c r="O10" s="11"/>
      <c r="P10" s="11"/>
      <c r="Q10" s="17" t="e">
        <f t="shared" si="3"/>
        <v>#DIV/0!</v>
      </c>
      <c r="R10" s="12"/>
      <c r="S10" s="12"/>
      <c r="T10" s="17">
        <f t="shared" si="4"/>
        <v>0</v>
      </c>
    </row>
    <row r="11" spans="1:20" s="3" customFormat="1" ht="23.25" customHeight="1">
      <c r="A11" s="11" t="s">
        <v>143</v>
      </c>
      <c r="B11" s="11">
        <f t="shared" si="1"/>
        <v>20619</v>
      </c>
      <c r="C11" s="11">
        <v>1409</v>
      </c>
      <c r="D11" s="11">
        <v>6926</v>
      </c>
      <c r="E11" s="11">
        <v>2460</v>
      </c>
      <c r="F11" s="13">
        <v>9824</v>
      </c>
      <c r="G11" s="11"/>
      <c r="H11" s="12"/>
      <c r="I11" s="17">
        <f t="shared" si="2"/>
        <v>0</v>
      </c>
      <c r="J11" s="11"/>
      <c r="K11" s="11"/>
      <c r="L11" s="11"/>
      <c r="M11" s="11"/>
      <c r="N11" s="11"/>
      <c r="O11" s="11"/>
      <c r="P11" s="11"/>
      <c r="Q11" s="17" t="e">
        <f t="shared" si="3"/>
        <v>#DIV/0!</v>
      </c>
      <c r="R11" s="12"/>
      <c r="S11" s="12"/>
      <c r="T11" s="17">
        <f t="shared" si="4"/>
        <v>0</v>
      </c>
    </row>
    <row r="12" spans="1:20" s="4" customFormat="1" ht="22.5" customHeight="1">
      <c r="A12" s="14" t="s">
        <v>28</v>
      </c>
      <c r="B12" s="14">
        <f t="shared" si="1"/>
        <v>14154</v>
      </c>
      <c r="C12" s="14">
        <v>3055</v>
      </c>
      <c r="D12" s="14">
        <v>2114</v>
      </c>
      <c r="E12" s="14">
        <f>2222+135+628</f>
        <v>2985</v>
      </c>
      <c r="F12" s="14">
        <v>6000</v>
      </c>
      <c r="G12" s="14">
        <v>52</v>
      </c>
      <c r="H12" s="15">
        <v>14154</v>
      </c>
      <c r="I12" s="19">
        <f t="shared" si="2"/>
        <v>1</v>
      </c>
      <c r="J12" s="14">
        <v>37</v>
      </c>
      <c r="K12" s="14"/>
      <c r="L12" s="14">
        <v>37</v>
      </c>
      <c r="M12" s="14"/>
      <c r="N12" s="14"/>
      <c r="O12" s="14">
        <v>5</v>
      </c>
      <c r="P12" s="14">
        <v>47</v>
      </c>
      <c r="Q12" s="19">
        <f t="shared" si="3"/>
        <v>0.90384615384615397</v>
      </c>
      <c r="R12" s="23">
        <f>附件1!P58</f>
        <v>13799.428379999999</v>
      </c>
      <c r="S12" s="15">
        <f>R12</f>
        <v>13799.428379999999</v>
      </c>
      <c r="T12" s="19">
        <f t="shared" si="4"/>
        <v>0.97494901653242905</v>
      </c>
    </row>
    <row r="13" spans="1:20" s="3" customFormat="1" ht="21.75" customHeight="1">
      <c r="A13" s="11" t="s">
        <v>144</v>
      </c>
      <c r="B13" s="11">
        <f t="shared" si="1"/>
        <v>16675</v>
      </c>
      <c r="C13" s="11">
        <v>4526</v>
      </c>
      <c r="D13" s="11">
        <v>1919</v>
      </c>
      <c r="E13" s="11">
        <v>2230</v>
      </c>
      <c r="F13" s="11">
        <v>8000</v>
      </c>
      <c r="G13" s="11"/>
      <c r="H13" s="12"/>
      <c r="I13" s="17">
        <f t="shared" si="2"/>
        <v>0</v>
      </c>
      <c r="J13" s="11"/>
      <c r="K13" s="11"/>
      <c r="L13" s="11"/>
      <c r="M13" s="11"/>
      <c r="N13" s="11"/>
      <c r="O13" s="11"/>
      <c r="P13" s="11"/>
      <c r="Q13" s="17" t="e">
        <f t="shared" si="3"/>
        <v>#DIV/0!</v>
      </c>
      <c r="R13" s="12"/>
      <c r="S13" s="12"/>
      <c r="T13" s="17">
        <f t="shared" si="4"/>
        <v>0</v>
      </c>
    </row>
    <row r="14" spans="1:20" s="3" customFormat="1" ht="25.5" customHeight="1">
      <c r="A14" s="11" t="s">
        <v>145</v>
      </c>
      <c r="B14" s="11">
        <f t="shared" si="1"/>
        <v>23366</v>
      </c>
      <c r="C14" s="11">
        <v>8393</v>
      </c>
      <c r="D14" s="11">
        <v>473</v>
      </c>
      <c r="E14" s="11">
        <v>2500</v>
      </c>
      <c r="F14" s="11">
        <v>12000</v>
      </c>
      <c r="G14" s="11"/>
      <c r="H14" s="12"/>
      <c r="I14" s="17">
        <f t="shared" si="2"/>
        <v>0</v>
      </c>
      <c r="J14" s="11"/>
      <c r="K14" s="11"/>
      <c r="L14" s="11"/>
      <c r="M14" s="11"/>
      <c r="N14" s="11"/>
      <c r="O14" s="11"/>
      <c r="P14" s="11"/>
      <c r="Q14" s="17" t="e">
        <f t="shared" si="3"/>
        <v>#DIV/0!</v>
      </c>
      <c r="R14" s="12"/>
      <c r="S14" s="22"/>
      <c r="T14" s="17">
        <f t="shared" si="4"/>
        <v>0</v>
      </c>
    </row>
    <row r="15" spans="1:20" s="3" customFormat="1" ht="21.75" customHeight="1">
      <c r="A15" s="11" t="s">
        <v>146</v>
      </c>
      <c r="B15" s="11">
        <f t="shared" si="1"/>
        <v>25106</v>
      </c>
      <c r="C15" s="11">
        <v>11459</v>
      </c>
      <c r="D15" s="11">
        <v>607</v>
      </c>
      <c r="E15" s="11">
        <v>4040</v>
      </c>
      <c r="F15" s="11">
        <v>9000</v>
      </c>
      <c r="G15" s="11"/>
      <c r="H15" s="12"/>
      <c r="I15" s="17">
        <f t="shared" si="2"/>
        <v>0</v>
      </c>
      <c r="J15" s="11"/>
      <c r="K15" s="11"/>
      <c r="L15" s="11"/>
      <c r="M15" s="11"/>
      <c r="N15" s="11"/>
      <c r="O15" s="11"/>
      <c r="P15" s="11"/>
      <c r="Q15" s="17" t="e">
        <f t="shared" si="3"/>
        <v>#DIV/0!</v>
      </c>
      <c r="R15" s="22"/>
      <c r="S15" s="22"/>
      <c r="T15" s="17">
        <f t="shared" si="4"/>
        <v>0</v>
      </c>
    </row>
    <row r="16" spans="1:20" ht="21" customHeight="1">
      <c r="A16" s="11" t="s">
        <v>147</v>
      </c>
      <c r="B16" s="11">
        <f t="shared" si="1"/>
        <v>500</v>
      </c>
      <c r="C16" s="11"/>
      <c r="D16" s="11"/>
      <c r="E16" s="11">
        <v>500</v>
      </c>
      <c r="F16" s="16"/>
      <c r="G16" s="11"/>
      <c r="H16" s="11"/>
      <c r="I16" s="17">
        <f t="shared" si="2"/>
        <v>0</v>
      </c>
      <c r="J16" s="11"/>
      <c r="K16" s="11"/>
      <c r="L16" s="20"/>
      <c r="M16" s="20"/>
      <c r="N16" s="11"/>
      <c r="O16" s="21"/>
      <c r="P16" s="21"/>
      <c r="Q16" s="17" t="e">
        <f t="shared" si="3"/>
        <v>#DIV/0!</v>
      </c>
      <c r="R16" s="22"/>
      <c r="S16" s="24"/>
      <c r="T16" s="17">
        <f t="shared" si="4"/>
        <v>0</v>
      </c>
    </row>
    <row r="17" spans="1:20" ht="22.5" customHeight="1">
      <c r="A17" s="11" t="s">
        <v>148</v>
      </c>
      <c r="B17" s="11">
        <f t="shared" si="1"/>
        <v>40</v>
      </c>
      <c r="C17" s="11"/>
      <c r="D17" s="11"/>
      <c r="E17" s="11">
        <v>40</v>
      </c>
      <c r="F17" s="16"/>
      <c r="G17" s="11"/>
      <c r="H17" s="11"/>
      <c r="I17" s="17">
        <f t="shared" si="2"/>
        <v>0</v>
      </c>
      <c r="J17" s="11"/>
      <c r="K17" s="11"/>
      <c r="L17" s="20"/>
      <c r="M17" s="20"/>
      <c r="N17" s="11"/>
      <c r="O17" s="21"/>
      <c r="P17" s="21"/>
      <c r="Q17" s="17" t="e">
        <f t="shared" si="3"/>
        <v>#DIV/0!</v>
      </c>
      <c r="R17" s="22"/>
      <c r="S17" s="24"/>
      <c r="T17" s="17">
        <f t="shared" si="4"/>
        <v>0</v>
      </c>
    </row>
    <row r="18" spans="1:20" ht="72.95" customHeight="1">
      <c r="A18" s="33" t="s">
        <v>149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</sheetData>
  <mergeCells count="8">
    <mergeCell ref="A18:T18"/>
    <mergeCell ref="A3:A4"/>
    <mergeCell ref="A2:T2"/>
    <mergeCell ref="B3:F3"/>
    <mergeCell ref="G3:I3"/>
    <mergeCell ref="J3:M3"/>
    <mergeCell ref="N3:Q3"/>
    <mergeCell ref="R3:T3"/>
  </mergeCells>
  <phoneticPr fontId="2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2021-08-25T11:09:00Z</dcterms:created>
  <dcterms:modified xsi:type="dcterms:W3CDTF">2021-12-28T08:02:31Z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58129ADEEE824E80A15FF814303D0A79</vt:lpwstr>
  </property>
  <property fmtid="{D5CDD505-2E9C-101B-9397-08002B2CF9AE}" pid="3" name="KSOProductBuildVer">
    <vt:lpwstr>2052-11.1.0.11194</vt:lpwstr>
  </property>
</Properties>
</file>